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0730" windowHeight="10170" firstSheet="2" activeTab="2"/>
  </bookViews>
  <sheets>
    <sheet name="2013" sheetId="1" state="hidden" r:id="rId1"/>
    <sheet name="КБК Доходы" sheetId="7" r:id="rId2"/>
    <sheet name="СВЕДЕНИЯ" sheetId="10" r:id="rId3"/>
    <sheet name="субсидия" sheetId="31" state="hidden" r:id="rId4"/>
    <sheet name="П1490_2020" sheetId="32" state="hidden" r:id="rId5"/>
    <sheet name="дотация на поддержку" sheetId="14" state="hidden" r:id="rId6"/>
    <sheet name="Лист2" sheetId="15" state="hidden" r:id="rId7"/>
    <sheet name="Дотации" sheetId="16" state="hidden" r:id="rId8"/>
    <sheet name="ПП" sheetId="13" state="hidden" r:id="rId9"/>
    <sheet name="Лист8" sheetId="18" state="hidden" r:id="rId10"/>
    <sheet name="Лист1" sheetId="19" state="hidden" r:id="rId11"/>
    <sheet name="Лист3" sheetId="20" state="hidden" r:id="rId12"/>
    <sheet name="Лист4" sheetId="21" state="hidden" r:id="rId13"/>
    <sheet name="Лист6" sheetId="23" state="hidden" r:id="rId14"/>
    <sheet name="Лист7" sheetId="24" state="hidden" r:id="rId15"/>
    <sheet name="кап ремонт ДК 2019" sheetId="25" state="hidden" r:id="rId16"/>
    <sheet name="реестр закупок 2018" sheetId="22" state="hidden" r:id="rId17"/>
    <sheet name="Реестр закупок 2019" sheetId="30" state="hidden" r:id="rId18"/>
    <sheet name="реестр закупое 2020" sheetId="29" state="hidden" r:id="rId19"/>
    <sheet name="Лист9" sheetId="26" state="hidden" r:id="rId20"/>
    <sheet name="Лист10" sheetId="27" state="hidden" r:id="rId21"/>
    <sheet name="Лист11" sheetId="28" state="hidden" r:id="rId22"/>
  </sheets>
  <definedNames>
    <definedName name="_xlnm._FilterDatabase" localSheetId="8" hidden="1">ПП!$A$1:$K$143</definedName>
    <definedName name="_xlnm._FilterDatabase" localSheetId="16" hidden="1">'реестр закупок 2018'!$A$3:$Q$61</definedName>
    <definedName name="_xlnm.Print_Area" localSheetId="9">Лист8!$A$1:$F$68</definedName>
  </definedNames>
  <calcPr calcId="125725"/>
</workbook>
</file>

<file path=xl/calcChain.xml><?xml version="1.0" encoding="utf-8"?>
<calcChain xmlns="http://schemas.openxmlformats.org/spreadsheetml/2006/main">
  <c r="G18" i="10"/>
  <c r="E18" i="31" l="1"/>
  <c r="B17"/>
  <c r="E17" s="1"/>
  <c r="B18" s="1"/>
  <c r="C28" i="32" l="1"/>
  <c r="G25"/>
  <c r="G26" s="1"/>
  <c r="G27" s="1"/>
  <c r="G28" s="1"/>
  <c r="G24"/>
  <c r="C27"/>
  <c r="C26"/>
  <c r="C25"/>
  <c r="C24"/>
  <c r="F3" l="1"/>
  <c r="C4" s="1"/>
  <c r="F4" s="1"/>
  <c r="C5" s="1"/>
  <c r="F5" s="1"/>
  <c r="C6" s="1"/>
  <c r="F6" s="1"/>
  <c r="C7" s="1"/>
  <c r="F7" s="1"/>
  <c r="C8" s="1"/>
  <c r="F8" s="1"/>
  <c r="C9" s="1"/>
  <c r="F9" s="1"/>
  <c r="C10" s="1"/>
  <c r="F10" s="1"/>
  <c r="C11" s="1"/>
  <c r="F11" s="1"/>
  <c r="E3" i="31"/>
  <c r="B4" s="1"/>
  <c r="C12" i="32" l="1"/>
  <c r="F12" s="1"/>
  <c r="C13" s="1"/>
  <c r="F13" s="1"/>
  <c r="C14" s="1"/>
  <c r="F14" s="1"/>
  <c r="C15" s="1"/>
  <c r="F15" s="1"/>
  <c r="C16" s="1"/>
  <c r="F16" s="1"/>
  <c r="C17" s="1"/>
  <c r="F17" s="1"/>
  <c r="B74" i="30" l="1"/>
  <c r="B75" s="1"/>
  <c r="B76" s="1"/>
  <c r="B77" s="1"/>
  <c r="B78" s="1"/>
  <c r="B79" s="1"/>
  <c r="B80" s="1"/>
  <c r="B81" s="1"/>
  <c r="B82" s="1"/>
  <c r="B83" s="1"/>
  <c r="B84" s="1"/>
  <c r="B85" s="1"/>
  <c r="B86" s="1"/>
  <c r="B69"/>
  <c r="B70" s="1"/>
  <c r="B71" s="1"/>
  <c r="B72" s="1"/>
  <c r="B73" s="1"/>
  <c r="B21"/>
  <c r="B17"/>
  <c r="B18" s="1"/>
  <c r="B19" s="1"/>
  <c r="B20" s="1"/>
  <c r="B22" l="1"/>
  <c r="B23" s="1"/>
  <c r="B25" l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24"/>
  <c r="B47" l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87" s="1"/>
  <c r="B88" s="1"/>
  <c r="B89" s="1"/>
  <c r="B90" s="1"/>
  <c r="B91" s="1"/>
  <c r="B92" s="1"/>
  <c r="B41"/>
  <c r="B42" s="1"/>
  <c r="B43" s="1"/>
  <c r="B44" s="1"/>
  <c r="B45" s="1"/>
  <c r="B46" s="1"/>
  <c r="O39" i="23" l="1"/>
  <c r="P38"/>
  <c r="B22" i="26"/>
  <c r="G20" i="25" l="1"/>
  <c r="I17"/>
  <c r="I16"/>
  <c r="E154" i="13" l="1"/>
  <c r="E156"/>
  <c r="E155"/>
  <c r="D18" i="26"/>
  <c r="C15"/>
  <c r="B17"/>
  <c r="B16"/>
  <c r="E23" i="25" l="1"/>
  <c r="L15"/>
  <c r="L22"/>
  <c r="L20"/>
  <c r="J6"/>
  <c r="J7" s="1"/>
  <c r="M10"/>
  <c r="K10"/>
  <c r="H14"/>
  <c r="I11"/>
  <c r="H11"/>
  <c r="G11"/>
  <c r="G6"/>
  <c r="G5"/>
  <c r="G4"/>
  <c r="G9"/>
  <c r="G8"/>
  <c r="G7"/>
  <c r="C6" l="1"/>
  <c r="E17"/>
  <c r="D13" l="1"/>
  <c r="D14" s="1"/>
  <c r="C13"/>
  <c r="C14" s="1"/>
  <c r="C11"/>
  <c r="C9"/>
  <c r="C7"/>
  <c r="C8"/>
  <c r="C5"/>
  <c r="C4"/>
  <c r="D12"/>
  <c r="C12"/>
  <c r="D10"/>
  <c r="C10"/>
  <c r="N3"/>
  <c r="M3"/>
  <c r="M2"/>
  <c r="J2"/>
  <c r="A13"/>
  <c r="O25" i="23" l="1"/>
  <c r="B35"/>
  <c r="P15"/>
  <c r="P3"/>
  <c r="P4"/>
  <c r="P5"/>
  <c r="P6"/>
  <c r="P7"/>
  <c r="P8"/>
  <c r="P9"/>
  <c r="P10"/>
  <c r="P11"/>
  <c r="P12"/>
  <c r="P13"/>
  <c r="P2"/>
  <c r="E2" i="24" l="1"/>
  <c r="E3"/>
  <c r="D2"/>
  <c r="D3"/>
  <c r="C2"/>
  <c r="C3"/>
  <c r="B2"/>
  <c r="B3"/>
  <c r="E1"/>
  <c r="D1"/>
  <c r="C1"/>
  <c r="B1"/>
  <c r="A3"/>
  <c r="A2"/>
  <c r="A1"/>
  <c r="R17" i="23" l="1"/>
  <c r="R25"/>
  <c r="R24"/>
  <c r="R35"/>
  <c r="O35"/>
  <c r="U11"/>
  <c r="R22"/>
  <c r="N17"/>
  <c r="O3"/>
  <c r="O4"/>
  <c r="O5"/>
  <c r="O6"/>
  <c r="O7"/>
  <c r="O8"/>
  <c r="O9"/>
  <c r="O10"/>
  <c r="O11"/>
  <c r="O12"/>
  <c r="O13"/>
  <c r="O2"/>
  <c r="U10"/>
  <c r="N3"/>
  <c r="N4"/>
  <c r="N5"/>
  <c r="N6"/>
  <c r="N7"/>
  <c r="N8"/>
  <c r="N9"/>
  <c r="N10"/>
  <c r="N11"/>
  <c r="N12"/>
  <c r="N13"/>
  <c r="N2"/>
  <c r="N14" s="1"/>
  <c r="E28"/>
  <c r="E19"/>
  <c r="E20" s="1"/>
  <c r="M22"/>
  <c r="E29" l="1"/>
  <c r="E30" s="1"/>
  <c r="X10" l="1"/>
  <c r="V10"/>
  <c r="U16"/>
  <c r="J16"/>
  <c r="L3"/>
  <c r="L4"/>
  <c r="L5"/>
  <c r="L6"/>
  <c r="L7"/>
  <c r="L8"/>
  <c r="L9"/>
  <c r="L10"/>
  <c r="L11"/>
  <c r="L12"/>
  <c r="L13"/>
  <c r="L2"/>
  <c r="L18" s="1"/>
  <c r="W18" l="1"/>
  <c r="L19"/>
  <c r="L14"/>
  <c r="L24" l="1"/>
  <c r="L23"/>
  <c r="K25"/>
  <c r="K22"/>
  <c r="K21"/>
  <c r="K23" s="1"/>
  <c r="K24" s="1"/>
  <c r="K26" s="1"/>
  <c r="K20"/>
  <c r="K10"/>
  <c r="M10" s="1"/>
  <c r="K11"/>
  <c r="M11" s="1"/>
  <c r="K12"/>
  <c r="M12" s="1"/>
  <c r="K13"/>
  <c r="M13" s="1"/>
  <c r="U33" l="1"/>
  <c r="J28"/>
  <c r="K28" s="1"/>
  <c r="H28"/>
  <c r="H27"/>
  <c r="G28"/>
  <c r="H25"/>
  <c r="T27" l="1"/>
  <c r="T26"/>
  <c r="T25"/>
  <c r="T24"/>
  <c r="T23"/>
  <c r="R20" l="1"/>
  <c r="S15"/>
  <c r="S16" s="1"/>
  <c r="S17" s="1"/>
  <c r="U9"/>
  <c r="N18" s="1"/>
  <c r="T8"/>
  <c r="S9" s="1"/>
  <c r="S10" s="1"/>
  <c r="J32"/>
  <c r="C21"/>
  <c r="F21" s="1"/>
  <c r="C22"/>
  <c r="F22" s="1"/>
  <c r="C23"/>
  <c r="F23" s="1"/>
  <c r="C24"/>
  <c r="F24" s="1"/>
  <c r="C25"/>
  <c r="F25" s="1"/>
  <c r="C20"/>
  <c r="F20" s="1"/>
  <c r="C19"/>
  <c r="F19" s="1"/>
  <c r="D31"/>
  <c r="B32"/>
  <c r="B31"/>
  <c r="O18" l="1"/>
  <c r="R18" s="1"/>
  <c r="N19"/>
  <c r="N20" s="1"/>
  <c r="F31"/>
  <c r="G32" s="1"/>
  <c r="X12"/>
  <c r="U15"/>
  <c r="S34"/>
  <c r="S19"/>
  <c r="U19" s="1"/>
  <c r="U20" s="1"/>
  <c r="C31"/>
  <c r="F33" s="1"/>
  <c r="I32" l="1"/>
  <c r="I33"/>
  <c r="J31"/>
  <c r="K32" s="1"/>
  <c r="J15" l="1"/>
  <c r="J14"/>
  <c r="K3"/>
  <c r="M3" s="1"/>
  <c r="K4"/>
  <c r="M4" s="1"/>
  <c r="K5"/>
  <c r="M5" s="1"/>
  <c r="K6"/>
  <c r="M6" s="1"/>
  <c r="K7"/>
  <c r="M7" s="1"/>
  <c r="K8"/>
  <c r="M8" s="1"/>
  <c r="K9"/>
  <c r="M9" s="1"/>
  <c r="K2"/>
  <c r="H13"/>
  <c r="H14" s="1"/>
  <c r="F10"/>
  <c r="F11"/>
  <c r="F12"/>
  <c r="F13"/>
  <c r="F9"/>
  <c r="D14"/>
  <c r="F14" s="1"/>
  <c r="E14"/>
  <c r="C3"/>
  <c r="C4"/>
  <c r="C5"/>
  <c r="C6"/>
  <c r="C7"/>
  <c r="C8"/>
  <c r="C9"/>
  <c r="C10"/>
  <c r="C11"/>
  <c r="C12"/>
  <c r="C13"/>
  <c r="C2"/>
  <c r="B14"/>
  <c r="B15" s="1"/>
  <c r="L17" l="1"/>
  <c r="L16"/>
  <c r="M2"/>
  <c r="K18"/>
  <c r="M18" s="1"/>
  <c r="K14"/>
  <c r="T32" s="1"/>
  <c r="U32" s="1"/>
  <c r="C14"/>
  <c r="M16" l="1"/>
  <c r="M14"/>
  <c r="D17"/>
  <c r="D15"/>
  <c r="D16" l="1"/>
  <c r="H15"/>
  <c r="S8" i="21" l="1"/>
  <c r="R8"/>
  <c r="Q8"/>
  <c r="P8"/>
  <c r="O8"/>
  <c r="N8"/>
  <c r="M8" s="1"/>
  <c r="L8"/>
  <c r="K8"/>
  <c r="J8"/>
  <c r="I8" l="1"/>
  <c r="H8"/>
  <c r="G8"/>
  <c r="F8"/>
  <c r="E8"/>
  <c r="D8"/>
  <c r="C8"/>
  <c r="B8"/>
  <c r="M5"/>
  <c r="I5"/>
  <c r="E5"/>
  <c r="M4"/>
  <c r="I4"/>
  <c r="E4"/>
  <c r="S8" i="20"/>
  <c r="R8"/>
  <c r="Q8"/>
  <c r="P8"/>
  <c r="O8"/>
  <c r="N8"/>
  <c r="M8"/>
  <c r="L8"/>
  <c r="K8"/>
  <c r="J8"/>
  <c r="I8"/>
  <c r="H8"/>
  <c r="G8"/>
  <c r="F8"/>
  <c r="E8"/>
  <c r="D8"/>
  <c r="C8"/>
  <c r="B8"/>
  <c r="M5"/>
  <c r="I5"/>
  <c r="E5"/>
  <c r="M4"/>
  <c r="K4"/>
  <c r="I4" s="1"/>
  <c r="G4"/>
  <c r="E4"/>
  <c r="C4"/>
  <c r="S8" i="19"/>
  <c r="R8"/>
  <c r="Q8"/>
  <c r="P8"/>
  <c r="O8" l="1"/>
  <c r="N8"/>
  <c r="M8"/>
  <c r="L8"/>
  <c r="K8"/>
  <c r="J8"/>
  <c r="I8" s="1"/>
  <c r="H8"/>
  <c r="G8"/>
  <c r="F8"/>
  <c r="E8"/>
  <c r="D8"/>
  <c r="C8"/>
  <c r="B8"/>
  <c r="M5"/>
  <c r="I5"/>
  <c r="E5"/>
  <c r="M4"/>
  <c r="I4"/>
  <c r="E4"/>
  <c r="I34" i="16"/>
  <c r="D34"/>
  <c r="I19"/>
  <c r="D19"/>
  <c r="D33" i="14" l="1"/>
  <c r="D18"/>
  <c r="K4" i="13"/>
  <c r="J229" i="1" l="1"/>
  <c r="J222"/>
  <c r="H107"/>
  <c r="E4" i="31" l="1"/>
  <c r="B5" s="1"/>
  <c r="E5" s="1"/>
  <c r="B6" s="1"/>
  <c r="E6" s="1"/>
  <c r="B7" s="1"/>
  <c r="E7" s="1"/>
  <c r="B8" s="1"/>
  <c r="E8" s="1"/>
  <c r="B9" s="1"/>
  <c r="E9" s="1"/>
  <c r="B10" s="1"/>
  <c r="E10" s="1"/>
  <c r="B11" s="1"/>
  <c r="E11" s="1"/>
  <c r="B12" s="1"/>
  <c r="E12" s="1"/>
  <c r="B13" s="1"/>
  <c r="E13" s="1"/>
  <c r="B14" s="1"/>
  <c r="E14" s="1"/>
  <c r="B15" s="1"/>
  <c r="E15" s="1"/>
  <c r="B16" s="1"/>
  <c r="E16" s="1"/>
</calcChain>
</file>

<file path=xl/sharedStrings.xml><?xml version="1.0" encoding="utf-8"?>
<sst xmlns="http://schemas.openxmlformats.org/spreadsheetml/2006/main" count="2346" uniqueCount="867">
  <si>
    <t>Дата</t>
  </si>
  <si>
    <t>Поступило</t>
  </si>
  <si>
    <t>Списано со счета</t>
  </si>
  <si>
    <t>Остаток</t>
  </si>
  <si>
    <t>Из них целевые</t>
  </si>
  <si>
    <t>18180 (з/п главы)</t>
  </si>
  <si>
    <t>883(телефон)</t>
  </si>
  <si>
    <t>14479,50 (бензин,  Малько, Сбис)</t>
  </si>
  <si>
    <t>48871(з/п Зам.,гл.бух.,кассир)</t>
  </si>
  <si>
    <t>50000 (Субсидия ЖКХ)</t>
  </si>
  <si>
    <t>14900(ВУС)</t>
  </si>
  <si>
    <t>259,7 (зем. налог)</t>
  </si>
  <si>
    <t>17,74 (зем.налог)</t>
  </si>
  <si>
    <t>173000 (район)</t>
  </si>
  <si>
    <t>52900( Субвенция)</t>
  </si>
  <si>
    <t>556,83 (зем.налог)</t>
  </si>
  <si>
    <t>824 (зем.налог)</t>
  </si>
  <si>
    <t>686,73 (зем.налог)</t>
  </si>
  <si>
    <t>4695,6 (налог на НДФЛ)</t>
  </si>
  <si>
    <t>260,7 (зем.налог)</t>
  </si>
  <si>
    <t>26 (зем.налог)</t>
  </si>
  <si>
    <t>108,36 (зем.налог)</t>
  </si>
  <si>
    <t>83,75 (зем.налог)</t>
  </si>
  <si>
    <t>66554,78(з/п Дк, Библ., сайт, 1С, глава)</t>
  </si>
  <si>
    <t>20795,32 (ЭЦП, нед. ФСС,пеня, з/п тех.раб.)</t>
  </si>
  <si>
    <t>52900 (субвенция)</t>
  </si>
  <si>
    <t>819,67 (зем.налог)</t>
  </si>
  <si>
    <t>1079,93 (зем.налог)</t>
  </si>
  <si>
    <t>3718,59 (свет за 3 месяца)</t>
  </si>
  <si>
    <t>266,30 (зем.налог)</t>
  </si>
  <si>
    <t>73000 (район)</t>
  </si>
  <si>
    <t>132,88 (зем.налог)</t>
  </si>
  <si>
    <t>29235,43 (налоги)</t>
  </si>
  <si>
    <t xml:space="preserve">46344,99 (налоги,бензин) </t>
  </si>
  <si>
    <t>8000 (Лена 1С)</t>
  </si>
  <si>
    <t>52800 (субсидия)</t>
  </si>
  <si>
    <t>55671 (Зарплата)</t>
  </si>
  <si>
    <t>135269,17 (Зарплата и налоги)</t>
  </si>
  <si>
    <t>46000 (областные)</t>
  </si>
  <si>
    <t>46000( областные)</t>
  </si>
  <si>
    <t>32836,19 (аренда)</t>
  </si>
  <si>
    <t>3300 (транс. налог за 2012г.)</t>
  </si>
  <si>
    <t>15065,82 (бензин, свет, касса библ. дК)</t>
  </si>
  <si>
    <t>14345 (публикация, касса адм.)</t>
  </si>
  <si>
    <t>36360,22 (аванс)</t>
  </si>
  <si>
    <t>10000 (касса по ДК)</t>
  </si>
  <si>
    <t>1,45 (пеня в ФСС)</t>
  </si>
  <si>
    <t>10609,15 (бумага и касса ДК)</t>
  </si>
  <si>
    <t>22951,41 (зарплата ДК)</t>
  </si>
  <si>
    <t>70551,04 (зарплата админ., библ., субсидия)</t>
  </si>
  <si>
    <t>33382,39 (з/п глава, В.В. отпуск и алименты)</t>
  </si>
  <si>
    <t>48800 (субсидия ЖКХ)</t>
  </si>
  <si>
    <t>38,86 (налоги)</t>
  </si>
  <si>
    <t>37345,62(субсидия ЖКХ за март)</t>
  </si>
  <si>
    <t>57500 (район)</t>
  </si>
  <si>
    <t>2363,08 (Ермаков расчет)</t>
  </si>
  <si>
    <t>131950,41 (з/п ДК, админ., библ.)+субсидия, свет</t>
  </si>
  <si>
    <t>16645,75 (лена 1С, свет, СБиС)</t>
  </si>
  <si>
    <t>83935 (46000 обл.+37900 субс.)</t>
  </si>
  <si>
    <t>4975 (ВУС)</t>
  </si>
  <si>
    <t>300 (СБИС)</t>
  </si>
  <si>
    <t>4772,6 (наличка)</t>
  </si>
  <si>
    <t>27521,77 (налоги)</t>
  </si>
  <si>
    <t>106469,18 (з/п Поликанов, налоги, ИГРУШКИ)</t>
  </si>
  <si>
    <t>10000 (гл.бух.отпуск)</t>
  </si>
  <si>
    <t>2936,17 (налоги в ФСС)</t>
  </si>
  <si>
    <t>100000 (конкурс)</t>
  </si>
  <si>
    <t>32900 (субсидия ЖКХ)</t>
  </si>
  <si>
    <t>25000 (район)</t>
  </si>
  <si>
    <t>5278,30 (налоги)</t>
  </si>
  <si>
    <t>32756,37 (аренда)</t>
  </si>
  <si>
    <t>4950 (ВУС)</t>
  </si>
  <si>
    <t>266 (зем.налог)</t>
  </si>
  <si>
    <t>207,20 (зем.налог)</t>
  </si>
  <si>
    <t>11286,05 (зем.нал.Иволга)</t>
  </si>
  <si>
    <t>35756,49 (налоги, з/п глава, Лена 1С,конс.)</t>
  </si>
  <si>
    <t>3514,05 (зем.налог)</t>
  </si>
  <si>
    <t>8493,23(налоги)</t>
  </si>
  <si>
    <t>10600 (автошина)</t>
  </si>
  <si>
    <t>95533 (дотация район)</t>
  </si>
  <si>
    <t>91274,9 (субсидия ЖКХ)</t>
  </si>
  <si>
    <t>57671,55 (насос, площадка, налоги)</t>
  </si>
  <si>
    <t>10000 (за насос район)</t>
  </si>
  <si>
    <t>80182,51 (з/п администр.)</t>
  </si>
  <si>
    <t>83820,97 (з/п Дк, библ., за водопровод, субсидия)</t>
  </si>
  <si>
    <t>67,6 (зем.налог)</t>
  </si>
  <si>
    <t>6204,53 (зем.налог)</t>
  </si>
  <si>
    <t>777,57 (зем.налог)</t>
  </si>
  <si>
    <t>86,9 (зем.налог)</t>
  </si>
  <si>
    <t>1161,84 (зем.налог)</t>
  </si>
  <si>
    <t>244,32 (зем.налог)</t>
  </si>
  <si>
    <t>290,26 (зем.налог)</t>
  </si>
  <si>
    <t>83440 (областная субсидия )</t>
  </si>
  <si>
    <t>27,18 (зем.налог)</t>
  </si>
  <si>
    <t>8137,87 (з/п Нина Фед.)</t>
  </si>
  <si>
    <t>12000 (Наличка ДК)</t>
  </si>
  <si>
    <t>72442,36 (канц.товары, аванс 30%-69533)</t>
  </si>
  <si>
    <t>36691,02 (налоги по админ., модем, подключение)</t>
  </si>
  <si>
    <t>2975,64 (2700 лицензия библ. Недоимка в ПФ, пеня)</t>
  </si>
  <si>
    <t>24,83 (зем.налог)</t>
  </si>
  <si>
    <t>27877,55 ( налоги ДК, бензин)</t>
  </si>
  <si>
    <t>15000 (качели)</t>
  </si>
  <si>
    <t>2899,55 (В.Вик. Зп и налоги с субсидии)</t>
  </si>
  <si>
    <t>78969,87(зп администр., субсидия ЖКХ,ПФ недоимка ДК)</t>
  </si>
  <si>
    <t>39500 (аренда клуба)</t>
  </si>
  <si>
    <t>95583 (район дотация)</t>
  </si>
  <si>
    <t>2800 (зп субсидии)</t>
  </si>
  <si>
    <t>1602,63 (зем.надог)</t>
  </si>
  <si>
    <t>20979,5 (18189,50-бензин за май, 2970-касса)</t>
  </si>
  <si>
    <t>22340,32 (15000-касса, 7340,32-аванс 30% за межевание)</t>
  </si>
  <si>
    <t>51,17 (зем.налог)</t>
  </si>
  <si>
    <t>79,92 (зем.налог)</t>
  </si>
  <si>
    <t>551,6 (зем.налог)</t>
  </si>
  <si>
    <t>35,24 (зем.налог)</t>
  </si>
  <si>
    <t>40,88 (зем.налог)</t>
  </si>
  <si>
    <t>281,52 (зем.налог)</t>
  </si>
  <si>
    <t>214,22 (зем.налог)</t>
  </si>
  <si>
    <t>1498 (зем.налог)</t>
  </si>
  <si>
    <t>6578,61(з/плата Нине викт.-5679,58,Белугину-899,03)</t>
  </si>
  <si>
    <t>25773,91(520-интернет,25253,91-Нине Фед.)</t>
  </si>
  <si>
    <t>4975(ВУС)</t>
  </si>
  <si>
    <t>4970 (ВУС)</t>
  </si>
  <si>
    <t>118028,31 (район дотация)</t>
  </si>
  <si>
    <t>195543 (областные по воде)</t>
  </si>
  <si>
    <t>43745,45 (субсидия ЖКХ)</t>
  </si>
  <si>
    <t>453,91 (зем.налог)</t>
  </si>
  <si>
    <t>12267,03 (доп.район.дотация)</t>
  </si>
  <si>
    <t>935,23 (зем.налог)</t>
  </si>
  <si>
    <t>620,07 (зем.налог0</t>
  </si>
  <si>
    <t>1602 (зем.налог)</t>
  </si>
  <si>
    <t>46000 (обл.дотация)</t>
  </si>
  <si>
    <t>27471,17 (Иволга налоги)</t>
  </si>
  <si>
    <t>32756,84 (аренда район)</t>
  </si>
  <si>
    <t>1089,59 (зем.налог)</t>
  </si>
  <si>
    <t>990,6 (зем.налог)</t>
  </si>
  <si>
    <t>944 (интернет за сентябрь)</t>
  </si>
  <si>
    <t>5046 (касса по дк по логовору0</t>
  </si>
  <si>
    <t>58646,36 (тел.,интр.,2 з/п главе, недоимка в ПФР, эл-гия)</t>
  </si>
  <si>
    <t>34785,62 (налоги адм., гл.,вод., техн.)</t>
  </si>
  <si>
    <t>18231,61 (з/п главе, пеня)</t>
  </si>
  <si>
    <t>152,06 (зем.налог)</t>
  </si>
  <si>
    <t>176,1 (зем.налог)</t>
  </si>
  <si>
    <t>698,08 (пеня в ПФР)</t>
  </si>
  <si>
    <t>8,35 (зем.налог)</t>
  </si>
  <si>
    <t>800 (ндфл)</t>
  </si>
  <si>
    <t>13684,54 (бензин за апрель, пеня в ФСС)</t>
  </si>
  <si>
    <t>1494,12 (зем.налог)</t>
  </si>
  <si>
    <t>283,57 (зем.налог)</t>
  </si>
  <si>
    <t>125,69 (зем.налог)</t>
  </si>
  <si>
    <t>2800 (зем.налог)</t>
  </si>
  <si>
    <t>4485,69 (налоги по гл., адм., налог на имущ.)</t>
  </si>
  <si>
    <t>433 (шрафы)</t>
  </si>
  <si>
    <t>12767,57 (дотация район)</t>
  </si>
  <si>
    <t>280,88 (пеня, недоимка)</t>
  </si>
  <si>
    <t>5002,5 (ВУС)</t>
  </si>
  <si>
    <t>88000 (доп.областная)</t>
  </si>
  <si>
    <t>46111,06 (обл.дотация)</t>
  </si>
  <si>
    <t>36388,58 (ост.район.дотации)</t>
  </si>
  <si>
    <t>3833,14 (2800 на з/п субс.)</t>
  </si>
  <si>
    <t>43895,94 (з/п главе и бух. 18180 и 7359,51, за свет август, сентябрь-2213,93, бензин за июль-16142,50)</t>
  </si>
  <si>
    <t>1591,85 (НДФЛ по 05-05-1221, ПФ-300,54,ОМС-70,31)</t>
  </si>
  <si>
    <t>67128,72 (бензин июль,август-33972,72, з/п Л.А.-18000,з/п В.В.-8456,Лена-4000,тензор-2700)</t>
  </si>
  <si>
    <t>1561,9 (зем.налог)</t>
  </si>
  <si>
    <t>5030,96 (3200-арх.,944-интернет,886,96-телефон)</t>
  </si>
  <si>
    <t>10015,2 (8171,10-з/п В.В.,944-интернет, 900,10-телефон0</t>
  </si>
  <si>
    <t>63201,34 (5000-з/п О.В.,15000-з/п-Л.А.,19672,77-субс.,23528,57-з/п дк)</t>
  </si>
  <si>
    <t>5490 (НДФЛ)</t>
  </si>
  <si>
    <t>1445 (членские взносы)</t>
  </si>
  <si>
    <t>9428,72 (зем.налог)</t>
  </si>
  <si>
    <t>92000 (обл.дотация 2 мес.)</t>
  </si>
  <si>
    <t>994,35 (налоги)</t>
  </si>
  <si>
    <t>88,75 (налоги)</t>
  </si>
  <si>
    <t>58260,69 (зем.налог)</t>
  </si>
  <si>
    <t>168625,16 (116 на субсидии ЖКХ)</t>
  </si>
  <si>
    <t>19239,55 (уплата налогов по главе, админ, 05-05 за октябрь)</t>
  </si>
  <si>
    <t>5002,50 (ВУС)</t>
  </si>
  <si>
    <t>2800 (з/п по субс.ЖКХ)</t>
  </si>
  <si>
    <t>90718,35 (цел.на культуру)</t>
  </si>
  <si>
    <t>465,27 (налоги)</t>
  </si>
  <si>
    <t>738 (налоги)</t>
  </si>
  <si>
    <t>364,91 (налоги)</t>
  </si>
  <si>
    <t>288,29 (налоги)</t>
  </si>
  <si>
    <t>161,4 (налоги)</t>
  </si>
  <si>
    <t>5203,3 (НДФЛ)</t>
  </si>
  <si>
    <t>14008,6 (налоги)</t>
  </si>
  <si>
    <t>120900,90 (субсидия ЖКХ)</t>
  </si>
  <si>
    <t>24443,08 (945 публикация,18000 з/п главы, 5498,08 касса)</t>
  </si>
  <si>
    <t>8234,89 (Ост.цел.на культуру)</t>
  </si>
  <si>
    <t>Движение средств бюджета на счете за 2013 год</t>
  </si>
  <si>
    <t>2268,4 (субсидия по з/п)</t>
  </si>
  <si>
    <t>31384 (з/п главе и гл.бух.)</t>
  </si>
  <si>
    <t>21598,6 (15000- конкурс)</t>
  </si>
  <si>
    <t>56701,95 (Субсидия ЖКХ)</t>
  </si>
  <si>
    <t>КБК</t>
  </si>
  <si>
    <t>НДФЛ</t>
  </si>
  <si>
    <t>остаток</t>
  </si>
  <si>
    <t>18210102010011000110</t>
  </si>
  <si>
    <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  </r>
  </si>
  <si>
    <t>00120215002100000151</t>
  </si>
  <si>
    <t>18210102010012100110</t>
  </si>
  <si>
    <t>18210102010013000110</t>
  </si>
  <si>
    <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и 228 Налогового кодекса Российской Федерации (пени по соответствующему платежу)</t>
    </r>
  </si>
  <si>
    <t>Сумма платежа</t>
  </si>
  <si>
    <t>пени</t>
  </si>
  <si>
    <t>штрафы</t>
  </si>
  <si>
    <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  </r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</si>
  <si>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</si>
  <si>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18210606043101000110</t>
  </si>
  <si>
    <t>18210606043102100110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</si>
  <si>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</si>
  <si>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Номер договора</t>
  </si>
  <si>
    <t>Дата договора</t>
  </si>
  <si>
    <t>ДК</t>
  </si>
  <si>
    <t>ПАО "Ростелеком"</t>
  </si>
  <si>
    <t>Адм</t>
  </si>
  <si>
    <t>ИП Овчинников С.А.</t>
  </si>
  <si>
    <t>б/н</t>
  </si>
  <si>
    <t>договор</t>
  </si>
  <si>
    <t>2017 год</t>
  </si>
  <si>
    <t>итого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</si>
  <si>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</si>
  <si>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</si>
  <si>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АО "Газпром газораспределение Курск"</t>
  </si>
  <si>
    <t>КЭК</t>
  </si>
  <si>
    <t>№ПП</t>
  </si>
  <si>
    <t xml:space="preserve">Дата </t>
  </si>
  <si>
    <t>Сумма</t>
  </si>
  <si>
    <t>Кому</t>
  </si>
  <si>
    <t>Назначение платежа</t>
  </si>
  <si>
    <t>001010473100С1402853</t>
  </si>
  <si>
    <t>УФК по Курской области (МИФНС России №5 по Курской области л/с 04441121660)</t>
  </si>
  <si>
    <t>(001-0104-73100С1402-853 л/с 03443017740) Уплата пени по страховым взносам на обязательное пенсионное страхование по решению налогового органа № 1226 от 04.05.2017г.</t>
  </si>
  <si>
    <t>(001-0104-73100С1402-853 л/с03443017740) Уплата пени по страховым взносам на обязательное медицинское страхование по решению налогового органа №1226 от 04.05.2017г.</t>
  </si>
  <si>
    <t>ИП Сотников Андрей Андреевич</t>
  </si>
  <si>
    <t>(001-0801-01301С1401-244 л/с 03443017750) Оплата за приобретение строительных материалов  по дог №125П от 24.07.2017г., Универсальный передаточный документ №935 от 24.07.2017г. без НДС</t>
  </si>
  <si>
    <t>001080101301С1401244</t>
  </si>
  <si>
    <t>АО "АтомЭнергоСбыт"</t>
  </si>
  <si>
    <t>(001-0801-01301С1401-244 л/с 03443017750)Расходы по оплате электрической энергии согл.дог.№46 540 374 от 10.02.2017 г. и счет №4650400374/001461 от 30.04.2017. НДС-51.57</t>
  </si>
  <si>
    <t>(001-0102-71100С1402-129 л/с03443017740) Уплата недоимки по страховым взносам на обязательное медицинское страхование по решению налогового органа №1225 от 04.05.2017г.</t>
  </si>
  <si>
    <t>001010271100С1402129</t>
  </si>
  <si>
    <t>(001-0104-73100С1402-129 л/с 03443017740) Уплата недоимки по страховым взносам на обязательное пенсионное страхование по решению налогового органа № 1225 от 04.05.2017г.</t>
  </si>
  <si>
    <t>001010473100С1402129</t>
  </si>
  <si>
    <t>(001-0102-71100С1402-129 л/с 03443017740) Уплата недоимки по страховым взносам на обязательное пенсионное страхование по решению налогового органа № 1225 от 04.05.2017г.</t>
  </si>
  <si>
    <t>(001-0801-0130113330-119 л/с 03443017750) Страх.взносы на обязат.соц.страх.на случай врем.нетрудоспособности за июнь 2017</t>
  </si>
  <si>
    <t>УФК по Курской области (ГУ-Курское РО Фонда социального страхования Российской Федерации, л/с 04444Р10280)</t>
  </si>
  <si>
    <t>001-0801-0130113330-119</t>
  </si>
  <si>
    <t>(001-0801-0130113330-119 л/с 03443017750)Оплата страховых взносов на по ОМС за июнь 2017 г.</t>
  </si>
  <si>
    <t>(001-0801-0130113330-119 л/с 03443017750) Оплата страховых взносов по временной нетрудоспособности и в связи с материнством за июнь 2017 г.</t>
  </si>
  <si>
    <t>(001-0801-0130113330-119 л/с 03443017750)Оплата взносов на страховую часть пенсии за июнь 2017 г.</t>
  </si>
  <si>
    <t>(001-0104-73100С1402-121 л/с 03443017740) Расходы на выплату заработной платы за июнь 2017 г.  во вклад на л/с №40817810932284001758 Мишиной Любови Алексеевне</t>
  </si>
  <si>
    <t>001-0104-73100С1402-121</t>
  </si>
  <si>
    <t>Мишина Любовь Алексеевна</t>
  </si>
  <si>
    <t>(001-0104-73100С1402-121 л/с 03443017740) Расходы на выплату заработной платы за июль 2017 г.  во вклад на л/с №40817810233009621577 Лазаревой Светлане Викторовне</t>
  </si>
  <si>
    <t>Лазарева Светлана Викторовна</t>
  </si>
  <si>
    <t>Мишина Валентина Ивановна</t>
  </si>
  <si>
    <t>(001-0102-71100С1402-121 л/с 03443017740)Расходы на выплату  заработной платы за июнь 2017 г. во вклад на л/с №40817810432284001740 Мишиной Валентине Ивановне</t>
  </si>
  <si>
    <t>001-0102-71100С1402-121</t>
  </si>
  <si>
    <t>адм</t>
  </si>
  <si>
    <t>дк</t>
  </si>
  <si>
    <t xml:space="preserve">адм </t>
  </si>
  <si>
    <t>(001-0102-71100С1402-121 л/с 03443017740) Налог на доходы физических лиц удержанный из заработной платы за июнь 2017г.</t>
  </si>
  <si>
    <t>НДФЛ главы за июнь</t>
  </si>
  <si>
    <t>НДФЛ зама за июнь</t>
  </si>
  <si>
    <t>НДФЛ буха за июль</t>
  </si>
  <si>
    <t>(001-0104-73100С1402-121 л/с 03443017740) Налог на доходы физических лиц удержанный из заработной платы за июнь 2017г.</t>
  </si>
  <si>
    <t>(001-0104-73100С1402-121 л/с 03443017740) Налог на доходы физических лиц удержанный из заработной платы за июль 2017г.</t>
  </si>
  <si>
    <t>(001-0801-01301S3330-119 л/с 03443017750) Уплата недоимки по страх.взносов на обязательное пенсионное страхование по решению налогового органа от 04.05.2017г. № 1257</t>
  </si>
  <si>
    <t>001-0801-01301S3330-119</t>
  </si>
  <si>
    <t>УФК по Курской области (Межрайонная ИФНС России №5 по Курской области)</t>
  </si>
  <si>
    <t>(001-0113-76100С1404-244 л/с 03443017740) Расходы по оплате горюче-смазочных материалов согласно договора №22 от 16.01.2017, товарная накладная №173 от 31.05.2017 НДС - нет</t>
  </si>
  <si>
    <t>бензин за май</t>
  </si>
  <si>
    <t>001011376100С1404244</t>
  </si>
  <si>
    <t>ИП Бирюков Юрий Сергеевич</t>
  </si>
  <si>
    <t>(001-0113-76100С1404-244 л/с 03443017740) Расходы за выполненные работы за июнь 2017 г. труд. дог №б/н от 01.06.2015 (услуги водителя)  во вклад на л/с №40817810832284001735 Белугину Виктору Егорович</t>
  </si>
  <si>
    <t>Белугин Виктор Егорович</t>
  </si>
  <si>
    <t>001-0113-76100С1404-244</t>
  </si>
  <si>
    <t>(001-0113-76100С1404-244 л/с 03443017740) Налог на доходы физических лиц удержанный из заработной платы ( услуги водителя по труд. дог №б/н от 01.06.2015) за июнь 2017г.</t>
  </si>
  <si>
    <t>НДФЛ Белугин за июнь</t>
  </si>
  <si>
    <t>(001-0801-01301С1401-244 л/с 03443017750) Расходы по оплате технического обслуживания газового оборудования согл.дог.№27-4-5731/17/ТО от 10.02.2017 г. и счет №4524ТО от 30.04.2017. НДС-180,58</t>
  </si>
  <si>
    <t>за апрель</t>
  </si>
  <si>
    <t>за май</t>
  </si>
  <si>
    <t>(001-0801-01301С1401-244 л/с 03443017750) Расходы по оплате технического обслуживания газового оборудования согл.дог.№27-4-5731/17/ТО от 10.02.2017 г. и счет №5347ТО от 31.05.2017. НДС-541,61</t>
  </si>
  <si>
    <t>(001-0801-01301С1401-244 л/с 03443017750) Расходы по оплате электрической энергии согл.дог.№4650400374 от 10.02.2017 г. и счет №4650400374/002723 от 31.07.2017. НДС-110,43</t>
  </si>
  <si>
    <t>(001-0801-01301С1401-244 л/с 03443017750) Расходы по оплате технического обслуживания газового оборудования согл.дог.№27-4-5731/17/ТО от 10.02.2017 г. и счет №6166ТО от 30.06.2017. НДС-62,62</t>
  </si>
  <si>
    <t>за июнь</t>
  </si>
  <si>
    <t>(001-0801-01301С1401-244 л/с 03443017750) Расходы на оплату услуг по замене прибора учета согл.дог.№ЗП-54-2010291300/KU.241.17 от 22.08.2017 г. и счет №4680/0000-00490 от 23.08.2017. НДС-201,36</t>
  </si>
  <si>
    <t>(001-0801-01301С1401-244 л/с 03443017750) Расходы на оплату счетчика электроэнергии согл.дог.№ЗП-54-2010291300/KU.241.17 от 22.08.2017 г. и товарная накладная №2010291300/KU.241.17 от 22.08.2017. НДС-335,59</t>
  </si>
  <si>
    <t>(001-0102-71100С1402-129 л/с 03443017740) Уплата по обязат. соц. страхованию от несч. случаев на производ. недоимки согласно требованию об уплате недоимки оп страх. взносам, пеней и штрафов № 9301 от 10.08.17г.</t>
  </si>
  <si>
    <t>недоимка по страх взносам</t>
  </si>
  <si>
    <t>УФК по Курской области (ГУ-Курское РО ФСС РФ л/с 04444Р10280)</t>
  </si>
  <si>
    <t>001-0102-71100С1402-129</t>
  </si>
  <si>
    <t>(001-0113-76100С1404-242 л/с03443017740) Оплата услуг связи(интернет) л/с 846000055861 согл.дог.846000055861 от 10.02.2017г., счет-фактура №841701/46/073956 от 31.07.2017 за июль 2017 г. НДС - 178,20</t>
  </si>
  <si>
    <t>ПАО "Ростелеком" (ц)</t>
  </si>
  <si>
    <t>001011376100С1404242</t>
  </si>
  <si>
    <t>(001-0113-76100С1404-242 л/с03443017740) Оплата за услуги телеф. связи за июль 2017 г. л/с 846000035448 согл.дог. 846000035448 от 10.02.2017 г. счет-фактура №841701/46/074699 от 31.07.2017 НДС - 231,75</t>
  </si>
  <si>
    <t>(001-0113-76100С1404-242 л/с03443017740) Оплата за услуги телеф. связи (межгор) за июль2017 г. л/с 846000035448 согл.дог. 846000035448 от 10.02.2017 г. счет-фактура №841708/46/010662 от 31.07.2017 НДС -3,04</t>
  </si>
  <si>
    <t>Приобретение электрической энергии</t>
  </si>
  <si>
    <t>Примечание</t>
  </si>
  <si>
    <t>Техническое обслуживание газового оборудования</t>
  </si>
  <si>
    <t>нет</t>
  </si>
  <si>
    <t>(001-0113-76100С1404-853 л/с03443017740) Уплата пени по страховым взносам на обязательное медицинское страхование по решению налогового органа №2446 от 20.06.2017г.</t>
  </si>
  <si>
    <t>(001-0113-76100С1404-853 л/с 03443017740) Уплата пени по страховым взносам на обязательное пенсионное страхование по решению налогового органа № 2446 от 20.06.2017г.</t>
  </si>
  <si>
    <t>001011376100С1404853</t>
  </si>
  <si>
    <t>(001-0801-01301С1401-853 л/с 03443017750) Уплата пени по страховым взносам на обязательное пенсионное страхование по решению налогового органа № 2503 от 20.06.2017г.</t>
  </si>
  <si>
    <t>001080101301С1401853</t>
  </si>
  <si>
    <t>(001-0801-01301С1401-853 л/с 03443017750) Уплата пени по страховым взносам на обязательное медицинское страхование по решению налогового органа №2503 от 20.06.2017г.</t>
  </si>
  <si>
    <t>001050277200П1431244</t>
  </si>
  <si>
    <t>001010473100С1402121</t>
  </si>
  <si>
    <t>001080101301С1401242</t>
  </si>
  <si>
    <t>001080101301S3330119</t>
  </si>
  <si>
    <t>ИП Тарасов К.И.</t>
  </si>
  <si>
    <t>Услуги по заправке картриджа</t>
  </si>
  <si>
    <t>УФК по Курской области (Федеральное бюджетное учреждение здравоохранения "Центр гигиены и эпидемиологии в Курской области")</t>
  </si>
  <si>
    <t>Услуги по проведению исследований питьевой воды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</si>
  <si>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</si>
  <si>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18210606033101000110</t>
  </si>
  <si>
    <t>(001-0113-76100С1404-242 л/с 03443017740) Оплата за заправку картриджа, договор №ТК-92/1 от 28.08.2017 г., счет № ТК004123 от 28.08.2017г.  НДС - нет</t>
  </si>
  <si>
    <t>ИП Тарасов Кирилл Иванович</t>
  </si>
  <si>
    <t>(001-0502-77200П1431-244 л/с03443017740) Оплата провед-я иссл-й питьевой воды по дог№4/5-2911Р от 25.08.17, сч№004249 от 30.08.17,в т.ч. НДС(18%) - 1814,76, код БК00000000000000000130</t>
  </si>
  <si>
    <t>(001-0104-73100С1402-121 л/с 03443017740) Расходы на выплату заработной платы за август 2017 г.  во вклад на л/с №40817810233009621577 Лазаревой Светлане Викторовне</t>
  </si>
  <si>
    <t>(001-0104-73100С1402-121 л/с 03443017740) Налог на доходы физических лиц удержанный из заработной платы за август 2017г.</t>
  </si>
  <si>
    <t>(001-0801-0130113330-111 л/с 03443017750))Расходы на выплату заработной платы за июль 2017 г. во вклад на л/с №40817810233000568325 Машкиной Юлии Юрьевне</t>
  </si>
  <si>
    <t>001-0801-0130113330-111</t>
  </si>
  <si>
    <t>Машкина Юлия Юрьевна</t>
  </si>
  <si>
    <t>(001-0801-01301С1401-244 л/с 03443017750) Расходы на оплату строительных материалов (пена PROF TITAN) согл.дог.№12 от 21.08.2017 г. и товарная накладная №13 от 21.08.2017, НДС - нет.</t>
  </si>
  <si>
    <t>ПО "Прямицино"</t>
  </si>
  <si>
    <t>(001-0113-76100С1404-242 л/с03443017740) Оплата услуг связи(интернет) л/с 846000055861 согл.дог.846000055861 от 10.02.2017г., счет-фактура №841701/46/084675 от 31.08.2017 за август 2017 г. НДС - 178,20</t>
  </si>
  <si>
    <t>(001-0113-76100С1404-242 л/с03443017740) Оплата за услуги телеф. связи за август 2017 г. л/с 846000035448 согл.дог. 846000035448 от 10.02.2017 г. счет-фактура №841701/46/085449 от 31.08.2017 НДС - 241,03</t>
  </si>
  <si>
    <t>(001-0113-76100С1404-242 л/с03443017740) Оплата за услуги телеф. связи (межгор) за август 2017 г. л/с 846000035448 согл.дог. 846000035448 от 10.02.2017 г. счет-фактура №841708/46/013925 от 31.08.2017 НДС -6,80</t>
  </si>
  <si>
    <t>(001-0113-76100С1404-244 л/с 03443017740) Расходы по оплате горюче-смазочных материалов согласно договора №22 от 16.01.2017, товарная накладная №252 от 09.06.2017 НДС - нет</t>
  </si>
  <si>
    <t xml:space="preserve"> АО "АтомЭнергоСбыт"</t>
  </si>
  <si>
    <t>(001-0801-01301С1401-244 л/с 03443017750) Расходы по оплате электрической энергии согл.дог.№4650400374 от 10.02.2017 г. и счет №4650400374/003134 от 31.08.2017. НДС-146,36</t>
  </si>
  <si>
    <t>(001-0104-73100С1402-121 л/с 03443017740) Расходы на выплату ежегодного отпуска, заработной платы за июль 2017 г.  во вклад на л/с №40817810932284001758 Мишиной Любови Алексеевне</t>
  </si>
  <si>
    <t>001010271100С1402121</t>
  </si>
  <si>
    <t>(001-0102-71100С1402-121 л/с 03443017740)Расходы на выплату  заработной платы за июль 2017 г. во вклад на л/с №40817810432284001740 Мишиной Валентине Ивановне</t>
  </si>
  <si>
    <t>(001-0102-71100С1402-121 л/с 03443017740) Налог на доходы физических лиц удержанный из заработной платы за июль 2017г.</t>
  </si>
  <si>
    <t>(001-0104-73100С1402-121 л/с 03443017740) Расходы на выплату заработной платы за август 2017 г.  во вклад на л/с №40817810932284001758 Мишиной Любови Алексеевне</t>
  </si>
  <si>
    <t>(001-0104-77200П1490-121 л/с 03443017740) Расходы на выплату заработной платы за август 2017 г.  во вклад на л/с №40817810932284001758 Мишиной Любови Алексеевне</t>
  </si>
  <si>
    <t>001010477200П1490121</t>
  </si>
  <si>
    <t>(001-0801-01301S3330-111 л/с 03443017750))Расходы на выплату заработной платы за июль 2017 г. во вклад на л/с №40817810233000568325 Машкиной Юлии Юрьевне</t>
  </si>
  <si>
    <t>001080101301S3330111</t>
  </si>
  <si>
    <t>(001-0801-01301S3330-111 л/с 03443017750))Расходы на выплату заработной платы за август 2017 г. во вклад на л/с №40817810233000568325 Машкиной Юлии Юрьевне</t>
  </si>
  <si>
    <t>(001-0102-71100С1402-121 л/с 03443017740)Расходы на выплату  заработной платы за август 2017 г. во вклад на л/с №40817810432284001740 Мишиной Валентине Ивановне</t>
  </si>
  <si>
    <t>(001-0102-71100С1402-121 л/с 03443017740) Налог на доходы физических лиц удержанный из заработной платы за август 2017г.</t>
  </si>
  <si>
    <t>(001-0113-76100С1404-244 л/с 03443017740) Расходы за выполненные работы за июль - август 2017 г. труд. дог №б/н от 01.06.2015 (услуги водителя)  во вклад на л/с №40817810832284001735 Белугину Виктору Егорович</t>
  </si>
  <si>
    <t>(001-0113-76100С1404-244 л/с 03443017740) Налог на доходы физических лиц удержанный из заработной платы ( услуги водителя по труд. дог №б/н от 01.06.2015) за июль-август 2017г.</t>
  </si>
  <si>
    <t>(001-0801-0130113330-111 л/с 03443017750))Расходы на выплату заработной платы за август 2017 г. во вклад на л/с №40817810233000568325 Машкиной Юлии Юрьевне</t>
  </si>
  <si>
    <t>(001-0113-76100С1404-244 л/с 03443017740) Расходы по оплате горюче-смазочных материалов согласно договора №22 от 16.01.2017, товарная накладная №212 от 30.06.2017 НДС - нет</t>
  </si>
  <si>
    <t>(001-0801-01301S3330-111 л/с 03443017750))Расходы на выплату заработной платы за июль-август 2017 г. во вклад на л/с №40817810233000568325 Машкиной Юлии Юрьевне</t>
  </si>
  <si>
    <t>001-0801-01301S3330-111</t>
  </si>
  <si>
    <t>бензин за июнь</t>
  </si>
  <si>
    <t>остаток по договору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</si>
  <si>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</si>
  <si>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18210102020011000110</t>
  </si>
  <si>
    <t>(001-0113-76100С1404-244 л/с 03443017740) Уплата взносов от несчастн. случаев и производств. заболеваний по договору за июль 2017 г. (по договору №б/н от 01.06.2015 услуги водителя)</t>
  </si>
  <si>
    <t>(001-0113-76100С1404-244 л/с 03443017740) Уплата взносов от несчастн. случаев и производств. заболеваний по договору за август 2017 г. (по договору №б/н от 01.06.2015 услуги водителя)</t>
  </si>
  <si>
    <t>(001-0102-71100С1402-129 л/с 03443017740) Уплата взносов от несчастн. случаев и производств. заболеваний по договору за июль 2017 г.</t>
  </si>
  <si>
    <t>(001-0102-71100С1402-129 л/с 03443017740) Уплата взносов от несчастн. случаев и производств. заболеваний по договору за август 2017 г.</t>
  </si>
  <si>
    <t>(001-0102-71100С1402-129 л/с 03443017740) Уплата недоимки по страховым взносам на обязательное страхование по врем. нетрудоспособности и материнству по решению налогового органа № 2997 от 07.09.2017г.</t>
  </si>
  <si>
    <t>(001-0113-76100С1404-853 л/с03443017740) Уплата пени по страховым взносам на обязательное соц. страхование по временной нетрудоспособности и материнству по решению налогового органа №2997 от 07.09.2017г.</t>
  </si>
  <si>
    <t>(001-0104-73100С1402-129 л/с 03443017740) Уплата недоимки по страховым взносам на обязательное пенсионное страхование по решению налогового органа № 2860 от 16.08.2017г.</t>
  </si>
  <si>
    <t>(001-0104-73100С1402-129 л/с03443017740) Уплата недоимки по страховым взносам на обязательное медицинское страхование по решению налогового органа №2860 от 16.08.2017г.</t>
  </si>
  <si>
    <t>УФК по Курской области (Федеральное бюджетное учреждение здравоохранения "Центр гигиены и эпидемиологии в Курской области", лицевой счет 20446U94380)</t>
  </si>
  <si>
    <t>(001-0113-76100С1404-244 л/с 03443017740) Расходы по оплате горюче-смазочных материалов согласно договора №22 от 16.01.2017, товарная накладная №230 от 31.07.2017 НДС - нет</t>
  </si>
  <si>
    <t>бензин за июль</t>
  </si>
  <si>
    <t>(001-0102-71100С1402-129 л/с 03443017740) Уплата взносов от несчастн. случаев и производств. заболеваний за июль 2017 г.</t>
  </si>
  <si>
    <t>(001-0102-71100С1402-129 л/с 03443017740) Уплата взносов от несчастн. случаев и производств. заболеваний за август 2017 г.</t>
  </si>
  <si>
    <t>226?</t>
  </si>
  <si>
    <t>(001-0104-73100С1402-121 л/с 03443017740) Расходы на выплату заработной платы за сентябрь 2017 г.  во вклад на л/с №40817810932284001758 Мишиной Любови Алексеевне</t>
  </si>
  <si>
    <t>(001-0104-73100С1402-121 л/с 03443017740) Расходы на выплату заработной платы за сентябрь 2017 г.  во вклад на л/с №40817810233009621577 Лазаревой Светлане Викторовне</t>
  </si>
  <si>
    <t>(001-0113-76100С1404-244 л/с 03443017740) Расходы за выполненные работы за сентябрь 2017 г. труд. дог №б/н от 01.06.2015 (услуги водителя)  во вклад на л/с №40817810332280001226 Белугину Виктору Егорович</t>
  </si>
  <si>
    <t>(001-0104-73100С1402-121 л/с 03443017740) Налог на доходы физических лиц удержанный из заработной платы за сентябрь 2017г.</t>
  </si>
  <si>
    <t>бух</t>
  </si>
  <si>
    <t>зам</t>
  </si>
  <si>
    <t>водитель</t>
  </si>
  <si>
    <t>(001-0113-76100С1404-244 л/с 03443017740) Налог на доходы физических лиц удержанный из заработной платы ( услуги водителя по труд. дог №б/н от 01.06.2015) за сентябрь 2017г.</t>
  </si>
  <si>
    <t>(001-0801-01301S3330-111 л/с 03443017750))Расходы на выплату заработной платы за сентбрь 2017 г. во вклад на л/с №40817810233000568325 Машкиной Юлии Юрьевне</t>
  </si>
  <si>
    <t>ИП Медведева Елена Владимировна</t>
  </si>
  <si>
    <t>информационные услуги</t>
  </si>
  <si>
    <t>ИП Бирюков Василий Сергеевич</t>
  </si>
  <si>
    <t>ИП Устян Сурен Сергеевич</t>
  </si>
  <si>
    <t>Дотации бюджетам на поддержку мер по обеспечению сбалансированности бюджетов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</si>
  <si>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</si>
  <si>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</si>
  <si>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</si>
  <si>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</si>
  <si>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</si>
  <si>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</si>
  <si>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</si>
  <si>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</si>
  <si>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</si>
  <si>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</si>
  <si>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</si>
  <si>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</si>
  <si>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 ПП</t>
  </si>
  <si>
    <t>Дата ПП</t>
  </si>
  <si>
    <t>ИТОГО</t>
  </si>
  <si>
    <t>ПОСТУПЛЕНИЕ</t>
  </si>
  <si>
    <t>РАСХОД</t>
  </si>
  <si>
    <t>Калуцких О.И.</t>
  </si>
  <si>
    <t>окт-нояб</t>
  </si>
  <si>
    <t>исп</t>
  </si>
  <si>
    <t>Мишина Л.А.</t>
  </si>
  <si>
    <t>отм</t>
  </si>
  <si>
    <t>Белугин В.Е.</t>
  </si>
  <si>
    <t>Мишина В.И.</t>
  </si>
  <si>
    <t>дек</t>
  </si>
  <si>
    <t>больничный</t>
  </si>
  <si>
    <t>зем налог</t>
  </si>
  <si>
    <t>пени зем налог</t>
  </si>
  <si>
    <t>трансп налог</t>
  </si>
  <si>
    <t>пени транс налог</t>
  </si>
  <si>
    <t>янв</t>
  </si>
  <si>
    <t>янв-февр</t>
  </si>
  <si>
    <t>февр</t>
  </si>
  <si>
    <t xml:space="preserve"> Налог на доходы физических лиц удержанный из пособия по временной нетрудоспособности за счет средств ФСС за февраль 2017г.</t>
  </si>
  <si>
    <t>Уплата взносов на стр часть</t>
  </si>
  <si>
    <t>Уплата страховых взносов по ОМС</t>
  </si>
  <si>
    <t>Уплата взносов по врем. нетрудоспособности и в связи с материнством по договору за январь-февраль 2017 г.</t>
  </si>
  <si>
    <t>Уплата взносов от несчастн. случаев и производств. заболеваний по договору за январь-февраль 2017 г.</t>
  </si>
  <si>
    <t xml:space="preserve"> Уплата взносов на страховую часть пенсии за январь-февраль 2017 г.</t>
  </si>
  <si>
    <t>Уплата страховых взносов по ОМС за январь-февраль 2017</t>
  </si>
  <si>
    <t>Уплата взносов на страховую часть пенсии за январь-февраль 2017 г. (по договору №б/н от 01.06.2015 услуги водителя)</t>
  </si>
  <si>
    <t>Уплата страховых взносов по ОМС за январь-февраль 2017 (по договору №б/н от 01.06.2015 услуги водителя)</t>
  </si>
  <si>
    <t>Уплата взносов на страховую часть пенсии за март 2017 г.</t>
  </si>
  <si>
    <t xml:space="preserve"> Уплата страховых взносов по ОМС за март 2017</t>
  </si>
  <si>
    <t>Уплата взносов от несчастн. случаев и производств. заболеваний за март 2017 г.</t>
  </si>
  <si>
    <t>Уплата страховых взносов по ОМС за март 2017</t>
  </si>
  <si>
    <t>Уплата взносов по врем. нетрудоспособности и в связи с материнством за март 2017 г.</t>
  </si>
  <si>
    <t>Уплата взносов по врем. нетрудоспособности и в связи с материнством за апрель 2017 г.</t>
  </si>
  <si>
    <t>апр</t>
  </si>
  <si>
    <t>Уплата страховых взносов по ОМС за апрель 2017</t>
  </si>
  <si>
    <t>Гос.пошлина за внесение изменения в ПТС</t>
  </si>
  <si>
    <t>госпошлина за машину</t>
  </si>
  <si>
    <t>Гос.пошлина за свидетельство о регистрации ТС</t>
  </si>
  <si>
    <t>Гос.пошлина за государственные номерные знаки</t>
  </si>
  <si>
    <t>Симоненкова И.Ю.</t>
  </si>
  <si>
    <t>май-июнь</t>
  </si>
  <si>
    <t>Лазарева С.В.</t>
  </si>
  <si>
    <t>июль-авг</t>
  </si>
  <si>
    <t>комитет финансов Курской области (ОБУЗ "Октябрьская центральная районная больница" л/с 20804000600)</t>
  </si>
  <si>
    <t>(001-0113-76100С1404-244 л/с 03443017740) Расходы по оплате горюче-смазочных материалов согласно договора №22 от 16.01.2017, товарная накладная №95 от 31.03.2017 НДС - нет</t>
  </si>
  <si>
    <t>(001-0113-76100С1404-244 л/с 03443017740) Расходы на выплату ежегод. отпуска за октябрь  2017 г. труд. дог №б/н от 01.06.2015 (услуги водителя)  во вклад на л/с №40817810332280001226 Белугину Виктору Егоровичу</t>
  </si>
  <si>
    <t>(001-0113-76100С1404-244 л/с 03443017740) Налог на доходы физических лиц удержанный из заработной платы ( услуги водителя по труд. дог №б/н от 01.06.2015) за октябрь 2017г.</t>
  </si>
  <si>
    <t>(001-0113-76100С1404-242 л/с03443017740) Оплата услуг связи(интернет) л/с 846000055861 согл.дог.846000055861 от 10.02.2017г., счет-фактура №841701/46/091685 от 30.09.2017 за сентябрь 2017 г. НДС - 178,20</t>
  </si>
  <si>
    <t>(001-0113-76100С1404-242 л/с03443017740) Оплата за услуги телеф. связи за сентябрь 2017 г. л/с 846000035448 согл.дог. 846000035448 от 10.02.2017 г. счет-фактура №841701/46/095762 от 30.09.2017 НДС - 232,14</t>
  </si>
  <si>
    <t>(001-0113-76100С1404-242 л/с03443017740) Оплата за услуги телеф. связи (межгор) за сентябрь 2017 г. л/с 846000035448 согл.дог. 846000035448 от 10.02.2017 г. счет-фактура №841708/46/017447 от 30.09.2017 НДС-8,23</t>
  </si>
  <si>
    <t>(001-0113-76100С1404-244 л/с 03443017740) Расходы по оплате горюче-смазочных материалов согласно договора №19 от 01.08.2017, товарная накладная №33 от 31.08.2017 НДС - нет</t>
  </si>
  <si>
    <t>(001-0113-76100С1404-244 л/с 03443017740) Расходы по оплате горюче-смазочных материалов согласно договора №19 от 01.08.2017, товарная накладная №53 от 30.09.2017 НДС - нет</t>
  </si>
  <si>
    <t>(001-0113-76100С1404-244 л/с 03443017740) Расходы по оплате автозапчастей согласно договора №26 от 20.10.2017, товарная накладная №13 от 20.10.2017 НДС - нет</t>
  </si>
  <si>
    <t>(001-0113-76100С1404-853 л/с 03443017740) Уплата пени по страховым взносам на обязательное пенсионное страхование по решению налогового органа № 3099 от 19.09.2017г.</t>
  </si>
  <si>
    <t>(001-0113-76100С1404-853 л/с 03443017740) Уплата штрафа по НДФЛ налоговых агентов по решению налогового органа № 3099 от 19.09.2017г.</t>
  </si>
  <si>
    <t>(001-0113-76100С1404-853 л/с 03443017740) Уплата пени по НДФЛ налоговых агентов по решению налогового органа № 3099 от 19.09.2017г.</t>
  </si>
  <si>
    <t>(001-0113-76100С1404-242 л/с 03443017740)Оплата услуг по информационно - техническому сопровождению компьютеров, муниципальный контракт №б/н от 17.01.2017 г., счет №171 от 31.05.2017г. НДС - нет</t>
  </si>
  <si>
    <t>ИП Овчинников Сергей Александрович</t>
  </si>
  <si>
    <t>(001-0113-76100С1404-242 л/с 03443017740)Оплата услуг по информационно - техническому сопровождению компьютеров, муниципальный контракт №б/н от 17.01.2017 г., счет №202 от 30.06.2017г. НДС - нет</t>
  </si>
  <si>
    <t>(001-0113-76100С1404-853 л/с 03443017740) Уплата пени по страховым взносам на обязательное медицинское страхование по решению налогового органа № 3099 от 19.09.2017г.</t>
  </si>
  <si>
    <t>(001-0801-01301С1401-242 л/с 03443017750) Расходы по оплате информационно-технологического сопровождения согл.дог.№09/35 от 18.08.2017 г. и счет №129 от 21.08.2017. НДС нет</t>
  </si>
  <si>
    <t>(001-0801-01301С1401-244 л/с 03443017750) Расходы по оплате электрической энергии согл.дог.№4650400374 от 10.02.2017 г. и счет №4650400374/003579 от 30.09.2017. НДС-49,70</t>
  </si>
  <si>
    <t>(001-0113-76100С1404-853 л/с 03443017740) Уплата по обязат. соц. страхованию от несч. случаев на производ. пени согласно требованию об уплате недоимки по страх. взносам, пеней и штрафов № 12577 от 28.09.17г.</t>
  </si>
  <si>
    <t>(001-0113-76100С1404-853 л/с 03443017740) Уплата штрафа согласно требованию об уплате налога, сбора, стр. взносов, пени, штрафа, процентов № 21040 от 21.09.17г.</t>
  </si>
  <si>
    <t>(001-0113-76100С1404-242 л/с 03443017740) Оплата за заправку картриджа, договор №ТК-106 от 13.10.2017 г., счет № ТК005006 от 13.10.2017г.  НДС - нет</t>
  </si>
  <si>
    <t>(001-0113-76100С1404-244 л/с03443017740)Расходы на публикацию Решения собрания депутатов от 20.06.2016г. №145, 13/48 согл. дог. №14 от 19.02.2016г., акт выполненных работ №00000147 от 24.06.2016 г. НДС - нет</t>
  </si>
  <si>
    <t>Автономное учреждение Курской области "Редакция газеты "Районные вести""</t>
  </si>
  <si>
    <t>(001-0113-76100С1404-244 л/с 03443017740) Уплата взносов от несчастн. случаев и производств. заболеваний по договору за сентябрь 2017 г. (по договору №б/н от 01.06.2015 услуги водителя)</t>
  </si>
  <si>
    <t>(001-0113-76100С1404-853 л/с 03443017740) Уплата штрафа согласно акта № 07-20/4281 от 20.10.2017г.</t>
  </si>
  <si>
    <t>(001-0104-73100С1402-121 л/с 03443017740) Налог на доходы физических лиц удержанный из заработной платы за май 2017г.</t>
  </si>
  <si>
    <t>(001-0104-73100С1402-121 л/с 03443017740) Налог на доходы физических лиц удержанный из заработной платы за октябрь 2017г.</t>
  </si>
  <si>
    <t>(001-0104-73100С1402-121 л/с 03443017740) Расходы на выплату заработной платы за октябрь 2017 г.  во вклад на л/с №40817810233009621577 Лазаревой Светлане Викторовне</t>
  </si>
  <si>
    <t>(001-0102-71100С1402-121 л/с 03443017740)Расходы на выплату  заработной платы за сентябрь 2017 г. во вклад на л/с №40817810432284001740 Мишиной Валентине Ивановне</t>
  </si>
  <si>
    <t>(001-0102-71100С1402-121 л/с 03443017740) Налог на доходы физических лиц удержанный из заработной платы за сентябрь 2017г.</t>
  </si>
  <si>
    <t>(001-0203-7720051180-121 л/с 03443017740)Код цели 17-365. Расходы на выплату заработной платы за октябрь 2017 г.  во вклад на л/с №40817810932284001758 Мишиной Любови Алексеевне</t>
  </si>
  <si>
    <t>001-0203-7720051180-121</t>
  </si>
  <si>
    <t>(001-0104-73100С1402-121 л/с 03443017740) Расходы на выплату заработной платы за октябрь 2017 г.  во вклад на л/с №40817810932284001758 Мишиной Любови Алексеевне</t>
  </si>
  <si>
    <t>(001-0113-76100С1404-244 л/с 03443017740) Уплата недоимки по страховым взносам на обязат. пенс. страхование (услуги водителя по труд. дог №б/н от 01.06.2015) по решению налогового органа № 2860 от 16.08.17</t>
  </si>
  <si>
    <t>(001-0113-76100С1404-244 л/с03443017740) Уплата недоимки по страховым взносам на обязат. мед. страхование  (услуги водителя по труд. дог №б/н от 01.06.2015) по решению налогового органа №2860 от 16.08.17</t>
  </si>
  <si>
    <t>(001-0113-76100С1404-853 л/с 03443017740) Уплата пени по страховым взносам на обязательное пенсионное страхование по решению налогового органа № 2860 от 16.08.2017г.</t>
  </si>
  <si>
    <t>(001-0113-76100С1404-853 л/с03443017740) Уплата пени по страховым взносам на обязательное медицинское страхование по решению налогового органа №2860 от 16.08.2017г.</t>
  </si>
  <si>
    <t>(001-0801-01301S3330-111 л/с 03443017750))Расходы на выплату заработной платы за октябрь 2017 г. во вклад на л/с №40817810233000568325 Машкиной Юлии Юрьевне</t>
  </si>
  <si>
    <t>(001-0801-01301С1401-853 л/с 03443017750) Уплата пени по страховым взносам на обязательное пенсионное страхование по решению налогового органа № 2880 от 16.08.2017г.</t>
  </si>
  <si>
    <t>(001-0801-01301С1401-853 л/с 03443017750) Уплата пени по страховым взносам на обязательное медицинское страхование по решению налогового органа №2880 от 16.08.2017г.</t>
  </si>
  <si>
    <t>(001-0801-01301С1401-244 л/с 03443017750) Расходы по оплате технического обслуживания газового оборудования согл.дог.№27-4-5731/17/ТО от 10.02.2017 г. и счет №8991ТО от 30.09.2017. НДС-8,03</t>
  </si>
  <si>
    <t>(001-0102-71100С1402-121 л/с 03443017740)Расходы на выплату ежегодного отпуска, заработной платы за октябрь 2017 г.  во вклад на л/с №40817810432284001740 Мишиной Валентине Ивановне</t>
  </si>
  <si>
    <t>(001-0102-71100С1402-121 л/с 03443017740) Налог на доходы физических лиц удержанный из заработной платы за октябрь 2017г.</t>
  </si>
  <si>
    <t>(001-0102-71100С1402-129 л/с 03443017740) Уплата взносов от несчастн. случаев и производств. заболеваний по договору за сентябрь 2017 г.</t>
  </si>
  <si>
    <t>(001-0102-71100С1402-129 л/с 03443017740) Уплата взносов от несчастн. случаев и производств. заболеваний по договору за октябрь 2017 г.</t>
  </si>
  <si>
    <t>(001-0104-73100С1402-129 л/с 03443017740) Уплата взносов от несчастн. случаев и производств. заболеваний по договору за сентябрь 2017 г.</t>
  </si>
  <si>
    <t>(001-0104-73100С1402-129 л/с 03443017740) Уплата взносов от несчастн. случаев и производств. заболеваний по договору за октябрь 2017 г.</t>
  </si>
  <si>
    <t>(001-0113-76100С1404-853 л/с 03443017740) Уплата пени по страховым взносам на обязательное пенсионное страхование по решению налогового органа № 3276 от 07.09.2017г.</t>
  </si>
  <si>
    <t>(001-0113-76100С1404-853 л/с03443017740) Уплата пени по страховым взносам на обязательное соц. страхование по временной нетрудоспособности и материнству по решению налогового органа №3276 от 07.09.2017г.</t>
  </si>
  <si>
    <t>(001-0113-76100С1404-853 л/с 03443017740) Уплата пени по страховым взносам на обязательное медицинское страхование по решению налогового органа № 3276 от 07.09.2017г.</t>
  </si>
  <si>
    <t>(001-0801-01301S3330-119 л/с 03443017750) Уплата недоимки по страх.взносов на обязательное медицинское страхование по решению налогового органа от 07.09.2017г. № 3004</t>
  </si>
  <si>
    <t>(001-0801-01301С1401-853 л/с 03443017750) Уплата пени по страховым взносам на обязательное пенсионное страхование по решению налогового органа № 3299 от 07.09.2017г.</t>
  </si>
  <si>
    <t>(001-0801-01301С1401-853 л/с 03443017750) Уплата пени по страховым взносам на обязательное соц. страхование по временной нетрудоспособности и материнству по решению налогового органа №3299 от 07.09.2017г.</t>
  </si>
  <si>
    <t>(001-0801-01301С1401-853 л/с 03443017750) Уплата пени по страховым взносам на обязательное медицинское страхование по решению налогового органа №3299 от 07.09.2017г.</t>
  </si>
  <si>
    <t>(001-0801-01301С1401-244 л/с 03443017750) Расходы по оплате электрической энергии согл.дог.№4650400374 от 10.02.2017 г. и счет №4650400374/004013 от 31.10.2017. НДС-211,13</t>
  </si>
  <si>
    <t>(001-0801-01301С1401-244 л/с 03443017750) Расходы по оплате технического обслуживания газового оборудования согл.дог.№27-4-5731/17/ТО от 10.02.2017 г. и счет №10303ТО от 31.10.2017. НДС-542,39</t>
  </si>
  <si>
    <t>(001-0113-76100С1404-242 л/с03443017740) Оплата услуг связи(интернет) л/с 846000055861 согл.дог.846000055861 от 10.02.2017г., счет-фактура №841701/46/105538 от 31.10.2017 за октябрь 2017 г. НДС - 178,20</t>
  </si>
  <si>
    <t>(001-0113-76100С1404-242 л/с03443017740) Оплата за услуги телеф. связи (межгор) за октябрь2017 г. л/с 846000035448 согл.дог. 846000035448 от 10.02.2017 г. счет-фактура №841708/46/022171 от 31.10.2017 НДС -17,91</t>
  </si>
  <si>
    <t>(001-0113-76100С1404-242 л/с03443017740) Оплата за услуги телеф. связи за октябрь 2017 г. л/с 846000035448 согл.дог. 846000035448 от 10.02.2017 г. счет-фактура №841701/46/111893 от 31.10.2017 НДС - 248,40</t>
  </si>
  <si>
    <t>(001-0113-76100С1404-242 л/с 03443017740) Оплата за заправку картриджа, договор №ТК-111 от 27.10.2017 г., счет № ТК005261 от 27.10.2017г.  НДС - нет</t>
  </si>
  <si>
    <t>Услуги по обслуживанию сайта</t>
  </si>
  <si>
    <t>муниципальный контракт</t>
  </si>
  <si>
    <t>ООО "Фланец-комплект"</t>
  </si>
  <si>
    <t>2018 год</t>
  </si>
  <si>
    <t>Дотации бюджетам поселений на выравнивание уровня бюджетной обеспеченности</t>
  </si>
  <si>
    <t>00114011420113450511</t>
  </si>
  <si>
    <t>ООО "Газпром межрегионгаз Курск"</t>
  </si>
  <si>
    <t>ПАО "Ростелеком" (р)</t>
  </si>
  <si>
    <t>846000035448</t>
  </si>
  <si>
    <t>Расходы на услуги связи</t>
  </si>
  <si>
    <t>Приобретение газа природного горючего</t>
  </si>
  <si>
    <t>846000055861</t>
  </si>
  <si>
    <t>Расходы на услуги связи (интернет)</t>
  </si>
  <si>
    <t>Д-27-4-5731/18</t>
  </si>
  <si>
    <t>Информационно-технические услуги</t>
  </si>
  <si>
    <t>Поставляемый товар - бензин АИ-92</t>
  </si>
  <si>
    <t>ТК-16</t>
  </si>
  <si>
    <t>Дроздов Леонид Григорьевич</t>
  </si>
  <si>
    <t>ИП Одинец Михаил Михайлович</t>
  </si>
  <si>
    <t>зп</t>
  </si>
  <si>
    <t>Рудаков Николай Викторович</t>
  </si>
  <si>
    <t>Услуги по расчистке снега автомобильных дорог местного значения</t>
  </si>
  <si>
    <t>АО "Центральное ПГО"</t>
  </si>
  <si>
    <t>Кур 14-18</t>
  </si>
  <si>
    <t>Разработка проекта зон санитарной охраны водозабора МО "Плотавский сельсовет" в х. Советская Деревня Октябрьского района Курской области</t>
  </si>
  <si>
    <t>Кур 13-18</t>
  </si>
  <si>
    <t>Разработка проекта зон санитарной охраны водозабора МО "Плотавский сельсовет", расположенного в районе СТФ п. Скрипкин Октябрьского района Курской области</t>
  </si>
  <si>
    <t>Кур 12-18</t>
  </si>
  <si>
    <t>Разработка проекта зон санитарной охраны водозабора МО "Плотавский сельсовет", расположенного в районе тракторной бригады п. Скрипкин Октябрьского района Курской области</t>
  </si>
  <si>
    <t>Кур 11-18</t>
  </si>
  <si>
    <t>Разработка проекта зон санитарной охраны водозабора МО "Плотавский сельсовет", расположенного на южной окраине п. Скрипкин Октябрьского района Курской области</t>
  </si>
  <si>
    <t>Кур 10-18</t>
  </si>
  <si>
    <t>Разработка проекта зон санитарной охраны водозабора МО "Плотавский сельсовет", расположенного на западной окраине д. Плотава Октябрьского района Курской области</t>
  </si>
  <si>
    <t>Кур 9-18</t>
  </si>
  <si>
    <t>Кур 8-18</t>
  </si>
  <si>
    <t>Разработка проекта зон санитарной охраны водозабора МО "Плотавский сельсовет", расположенного на южной окраине д. Верхние Постоялые Дворы Октябрьского района Курской области</t>
  </si>
  <si>
    <t>ГУПКО "Информационный центр "Регион-Курск"</t>
  </si>
  <si>
    <t>Регистрация и изготовление сертификата ключа электронной подписи пользователя сроком на 1 год</t>
  </si>
  <si>
    <t>УФК по Курской области (Территориальный орган Федеральной службы государственной статистики по Курской области (Курскстат), л/с 04441122550)</t>
  </si>
  <si>
    <t>Информационные услуги</t>
  </si>
  <si>
    <t>Поставляемый товар: блок управления ВАЗ 21214 Bosch (2121-41411020-10)</t>
  </si>
  <si>
    <t>Индивидуальный предприниматель Мамоян Сергей Надрович</t>
  </si>
  <si>
    <t>ООО "СБиС ЭО"</t>
  </si>
  <si>
    <t>Права использования "СБиС" в течение 1 года</t>
  </si>
  <si>
    <t>Индивидуальный предприниматель Соломатин А.Е.</t>
  </si>
  <si>
    <t>Поставляемые товары: экран и проектор (в комплекте)</t>
  </si>
  <si>
    <t>Поставляемые товары: камера</t>
  </si>
  <si>
    <t>Поставляемые товары: ноутбук</t>
  </si>
  <si>
    <t>ИП Захарова Юлия Владимировна</t>
  </si>
  <si>
    <t>Приобретение канцтоваров</t>
  </si>
  <si>
    <t>Выполнение работ по координатному описанию местоположения границ муниципального образования "Плотавский сельсовет" Октябрьского района Курской области с последующей подготовкой карты (плана)</t>
  </si>
  <si>
    <t>ИП Воробьев Андрей Алексеевич</t>
  </si>
  <si>
    <t>Приобретаемый товар - автозапчасти</t>
  </si>
  <si>
    <t>ТК-68</t>
  </si>
  <si>
    <t>АУКО "Редакция газеты "Районные вести"</t>
  </si>
  <si>
    <t>Размещение текста официальной информациии (Публикация Решения от 11.05.2018г. №81)</t>
  </si>
  <si>
    <t>20/07-2018</t>
  </si>
  <si>
    <t>Тактильная табличка со шрифтом Брайля (мнемосхема) 300х400 мм</t>
  </si>
  <si>
    <t>ООО "Хамелеон"</t>
  </si>
  <si>
    <t>ТК-84</t>
  </si>
  <si>
    <t>Работы по внесению изменений в Правила землепользования и застройки муниципального образования "Плотавский сельсовет" Октябрьского района Курской области</t>
  </si>
  <si>
    <t>Размещение текста официальной информациии (Публикация Решения от 08.06.2018г. №88)</t>
  </si>
  <si>
    <t>ПАО СК "Росгосстрах"</t>
  </si>
  <si>
    <t>Д-14608290-4612003380-17082018</t>
  </si>
  <si>
    <t>Обязательное страхование гражданской ответственности владельцев транспортных средств</t>
  </si>
  <si>
    <t>2</t>
  </si>
  <si>
    <t>ООО "Монтажспецстрой"</t>
  </si>
  <si>
    <t>выполнение работ по текущему ремонту объектов водоснабжения, водонапорная башня в п. Скрипкин Плотавского сельсовета Октябрьского района Курской области</t>
  </si>
  <si>
    <t>2183/КФ-18</t>
  </si>
  <si>
    <t>4/6-4317Р</t>
  </si>
  <si>
    <t>УФК по Курской области (Федеральное бюджетное учреждение здравоохранения "Центр гигиены и эпидемиологии в Курской области"), лицевой счет 20446U94380</t>
  </si>
  <si>
    <t>выполнение работ по текущему ремонту объекта водоснабжения, водонапорная башня в п. Скрипкин Плотавского сельсовета Октябрьского района Курской области</t>
  </si>
  <si>
    <t>ТК-102</t>
  </si>
  <si>
    <t>2010291300/KU.483.18</t>
  </si>
  <si>
    <t>Счетчик электроэнергии Меркурий 230 АМ-01 3-фазный</t>
  </si>
  <si>
    <t>Размещение текста официальной информациии (Публикация Решения от 25.10.2018г. №101)</t>
  </si>
  <si>
    <t>Погружной насос ЭЦВ 6-10-80</t>
  </si>
  <si>
    <t>Фк000031189</t>
  </si>
  <si>
    <t>Погружной насос ЭЦВ 6-10-140</t>
  </si>
  <si>
    <t>Фк000031186</t>
  </si>
  <si>
    <t>ООО "Экопол"</t>
  </si>
  <si>
    <t>36/б/окт</t>
  </si>
  <si>
    <t>Оказание услуг по обращению с твердыми коммунальными отходами</t>
  </si>
  <si>
    <t>ТК-143/1</t>
  </si>
  <si>
    <t>Диспансеризация и периодический медицинский осмотр сотрудников</t>
  </si>
  <si>
    <t>1102/18</t>
  </si>
  <si>
    <t>ООО "Центр медицинских осмотров и профилактики"</t>
  </si>
  <si>
    <t>ИП Титова Анна Григорьевна</t>
  </si>
  <si>
    <t>контракты</t>
  </si>
  <si>
    <t>Размещение текста официальной информациии (Публикация поздравления с Днем матери, в газете №47 от 23.11.2018)</t>
  </si>
  <si>
    <t>Размещение текста официальной информациии (Публикация Решения от №103 от 19.12.2018г.)</t>
  </si>
  <si>
    <t>Индивидуальный предприниматель Андросова Наталья Викторовна</t>
  </si>
  <si>
    <t>Новогодние подарки</t>
  </si>
  <si>
    <t>3552/КФ-18</t>
  </si>
  <si>
    <t>Д-27-4-5731/19</t>
  </si>
  <si>
    <t>№ п/п</t>
  </si>
  <si>
    <t>Контрагент</t>
  </si>
  <si>
    <t>Поставляемый товар - бензин АИ-92, дизтопливо</t>
  </si>
  <si>
    <t>ТК-22</t>
  </si>
  <si>
    <t>ООО "Курская служба недвижимости"</t>
  </si>
  <si>
    <t>Подготовка технических планов на водопровод</t>
  </si>
  <si>
    <t>11-95/5/окт</t>
  </si>
  <si>
    <t>Проведение предрейсового, послерейсового медицинского осмотра водителей</t>
  </si>
  <si>
    <t>Услуга "Предоставление выделенного доступа в Интернет на основе сети передачи данных ПАО "Ростелеком""</t>
  </si>
  <si>
    <t>Проведение исследований питьевой воды</t>
  </si>
  <si>
    <t>4/6-1451 Г</t>
  </si>
  <si>
    <t>ТК-29/3</t>
  </si>
  <si>
    <t>Заправка картриджа</t>
  </si>
  <si>
    <t>Описание местоположения границ населенного пункта д. Охочевка</t>
  </si>
  <si>
    <t>Описание местоположения границ населенного пункта д. Верхние Постоялые Дворы</t>
  </si>
  <si>
    <t>Описание местоположения границ населенного пункта д. Плотава</t>
  </si>
  <si>
    <t>ТК-34/3</t>
  </si>
  <si>
    <t>Разработка проекта зон санитарной охраны водозабора МО "Плотавский сельсовет", расположенного на юго-западной окраине д. Охочевка Октябрьского района Курской области</t>
  </si>
  <si>
    <t>Неисключительные права использования Программы ("СБиС") в течение 1 года</t>
  </si>
  <si>
    <t>Кран шаровый Temper DN100 PN16 фланц. "под задвижку"</t>
  </si>
  <si>
    <t>Фк000008108</t>
  </si>
  <si>
    <t>Автозапчасти</t>
  </si>
  <si>
    <t>Ремонт насоса глубинного марки ЭЦВ 6-6,5-85</t>
  </si>
  <si>
    <t>ООО "Компания "Тензор"</t>
  </si>
  <si>
    <t>Освоено денежных средств, тыс.</t>
  </si>
  <si>
    <t>Освоено денежных средств, тыс. на 01.04.2019</t>
  </si>
  <si>
    <t>Итого</t>
  </si>
  <si>
    <t>Полное наименование муниципальной программы</t>
  </si>
  <si>
    <t>Запланированный объем финансирования, тыс.руб</t>
  </si>
  <si>
    <t>Фактический объем финансирования, тыс.руб</t>
  </si>
  <si>
    <t>Муниципальная программа «Развитие культуры в Плотавском сельсовете Октябрьского района на 2015-2020 годы»</t>
  </si>
  <si>
    <t>Муниципальная программа «Охрана окружающей среды в  Плотавском сельсовете Октябрьского района Курской области на  2016-2019 годы», подпрограмма «Экология и чистая вода  Октябрьского района Курской области»</t>
  </si>
  <si>
    <t>Освоено денежных средств, тыс. руб</t>
  </si>
  <si>
    <t>федеральный бюджет</t>
  </si>
  <si>
    <t>областной бюджет</t>
  </si>
  <si>
    <t>местный бюджет</t>
  </si>
  <si>
    <t>Освоено денежных средств, тыс. руб на 01.04.2019</t>
  </si>
  <si>
    <t>Фактический объем финансирования, тыс.руб на 01.04.2019</t>
  </si>
  <si>
    <t>извещение об осуществлении закупки</t>
  </si>
  <si>
    <t>Капитальный ремонт объекта МКУК "Плотавский сельский Дом культуры", находящегося по адресу: 307206, Курская область, Октябрьский район, д. Плотава, д. 81</t>
  </si>
  <si>
    <t>ИП Кубикова Наталья Владимировна</t>
  </si>
  <si>
    <t>29/19</t>
  </si>
  <si>
    <t>Строительные материалы</t>
  </si>
  <si>
    <t>РЕЕСТР ЗАКУПОК 2018 ГОД</t>
  </si>
  <si>
    <t>№ П/П</t>
  </si>
  <si>
    <t>ДОГОВОР (ИНОЕ ОСНОВАНИЕ)</t>
  </si>
  <si>
    <t>НАИМЕНОВАНИЕ КА</t>
  </si>
  <si>
    <t>№ ДОГОВОРА</t>
  </si>
  <si>
    <t>ДАТА ДОГОВОРА</t>
  </si>
  <si>
    <t>СУММА ДОГОВОРА</t>
  </si>
  <si>
    <t>КРАТКОЕ НАИМЕНОВАНИЕ</t>
  </si>
  <si>
    <t>МО "ПЛОТАВСКИЙ СЕЛЬСОВЕТ"</t>
  </si>
  <si>
    <t>ИП Андросова Наталья Викторовна</t>
  </si>
  <si>
    <t>Продукты для проведения праздника</t>
  </si>
  <si>
    <t>Курский региональный благотворительный общественный фонд "Огнеборец"</t>
  </si>
  <si>
    <t>Обучение 1-го сотрудника по программе пожарно-технического минимума</t>
  </si>
  <si>
    <t>Подготовка межевых планов на объекты</t>
  </si>
  <si>
    <t>Размещение текста официальной информациии (Публикация Решения от №123 от 04.07.2019г.)</t>
  </si>
  <si>
    <t>Размещение текста официальной информациии (Публикация Поздравления с 9 мая)</t>
  </si>
  <si>
    <t>ИП Коклина Наталья Юрьевна</t>
  </si>
  <si>
    <t>Работы по замене оконных блоков  с отделкой откосов и установкой подоконных досок</t>
  </si>
  <si>
    <t>Подготовка технических планов на объекты</t>
  </si>
  <si>
    <t>Д-14608290-4617001273-13082019</t>
  </si>
  <si>
    <t>ТК-97/1</t>
  </si>
  <si>
    <t>должно быть</t>
  </si>
  <si>
    <t>есть</t>
  </si>
  <si>
    <t>Услуги по сбору и обощению информации о качестве условий осуществления деятельности муниципальным учреждением культуры</t>
  </si>
  <si>
    <t>Частное образовательное учреждение высшего образования "Курский институт менеджмента, экономики и бизнеса"</t>
  </si>
  <si>
    <t>ТК-115</t>
  </si>
  <si>
    <t>ООО "Гарантия строй"</t>
  </si>
  <si>
    <t>Капитальный ремонт крыши здания МКУК "Плотавский сельский Дом культуры"</t>
  </si>
  <si>
    <t>Услуги по техническому обслуживанию сайта</t>
  </si>
  <si>
    <t>Размещение текста официальной информациии (Публикация Решения №137 от 07.10.2019г.)</t>
  </si>
  <si>
    <t>Капитальный ремонт фасада здания МКУК "Плотавский сельский Дом культуры"</t>
  </si>
  <si>
    <t>Выполнение работ по разработке схемы водоснабжения Плотавского сельсовета Октябрьского района Курской области</t>
  </si>
  <si>
    <t>Капитальный ремонт зрительного зала здания МКУК "Плотавский сельский Дом культуры"</t>
  </si>
  <si>
    <t>Капитальный ремонт отопления здания МКУК "Плотавский сельский Дом культуры"</t>
  </si>
  <si>
    <t>Консультационные услуги в виде семинара "Изменения в законодательстве, регулирующие бухгалтерский учет государственных финансов"</t>
  </si>
  <si>
    <t>Общество с ограниченной ответственностью научно-производственная фирма "Интеллект"</t>
  </si>
  <si>
    <t>Неисключительные права использования Программы (Право регистрации одного сотрудникав СБИС с подписью на внешнем носителе)</t>
  </si>
  <si>
    <t>Выпуск ЭП инженером УЦ</t>
  </si>
  <si>
    <t>Общество с ограниченной ответственность "Компания "Тензор"</t>
  </si>
  <si>
    <t>Размещение текста официальной информациии (Публикация Решения №144 от 28.10.2019г.)</t>
  </si>
  <si>
    <t>Индивидуальный предприниматель Лось Игорь Александрович</t>
  </si>
  <si>
    <t>Вывеска фасадная 50x60 см</t>
  </si>
  <si>
    <t>Общество с ограниченной ответственностью "Курскпожаудит"</t>
  </si>
  <si>
    <t>Извещатель пожарный дымовой оптико-электронный автономный ИП 212-142</t>
  </si>
  <si>
    <t>Общество с ограниченной ответственностью "СЛАВЯНСКАЯ КОМПАНИЯ-ЦЕНЗ"</t>
  </si>
  <si>
    <t>Вывеска 50*60</t>
  </si>
  <si>
    <t>Индивидуальный предприниматель Боголюбов Евгений Юрьевич</t>
  </si>
  <si>
    <t>Капитальный ремонт электроснабжения здания МКУК "Плотавский сельский Дом культуры"</t>
  </si>
  <si>
    <t>Капитальный ремонт фасада, входа и отмостки здания МКУК "Плотавский сельский Дом культуры"</t>
  </si>
  <si>
    <t>в казначействе</t>
  </si>
  <si>
    <t>оплачено</t>
  </si>
  <si>
    <t>крыша</t>
  </si>
  <si>
    <t>примечание</t>
  </si>
  <si>
    <t>фасад</t>
  </si>
  <si>
    <t>фасад отмостка</t>
  </si>
  <si>
    <t>тамбур, пожарка</t>
  </si>
  <si>
    <t>электрика</t>
  </si>
  <si>
    <t>отопление</t>
  </si>
  <si>
    <t>окна</t>
  </si>
  <si>
    <t>зрит. Зал, потолок, сцена</t>
  </si>
  <si>
    <t>зрит. Зал, стены, двери</t>
  </si>
  <si>
    <t>зрит. Зал, полы</t>
  </si>
  <si>
    <t>разница, остаток</t>
  </si>
  <si>
    <t>Размещение текста официальной информациии (Публикация Решения №148 от 16.12.2019г.)</t>
  </si>
  <si>
    <t>взносы</t>
  </si>
  <si>
    <t>ТК-156</t>
  </si>
  <si>
    <t>стало</t>
  </si>
  <si>
    <t>было</t>
  </si>
  <si>
    <t>разница</t>
  </si>
  <si>
    <t>расход</t>
  </si>
  <si>
    <t xml:space="preserve">№ п/п </t>
  </si>
  <si>
    <t>Субъект Российской Федерации</t>
  </si>
  <si>
    <t>Численность работников, единиц</t>
  </si>
  <si>
    <t>.</t>
  </si>
  <si>
    <t>Штатная по состоянию на 31.12.2019</t>
  </si>
  <si>
    <t>Фактическая по состоянию на 31.12.2019</t>
  </si>
  <si>
    <t>Среднесписочная за 2019 год</t>
  </si>
  <si>
    <t>Фонд оплаты труда работников (без начислений) за 2019 год, тыс. рублей</t>
  </si>
  <si>
    <t>МКУК "Плотавский сельский Дом культуры"</t>
  </si>
  <si>
    <t>846000070975</t>
  </si>
  <si>
    <t>Услуги по предоставлению доступа к местной телефонной связи</t>
  </si>
  <si>
    <t>Д-27-4-5731/20</t>
  </si>
  <si>
    <t>Текущий ремонт помещений здания МКУК "Плотавский сельский Дом культуры"</t>
  </si>
  <si>
    <t>Индивидуальный предприниматель Толубеев Вячеслав Леонидович</t>
  </si>
  <si>
    <t>Размещение текста официальной информациии (Публикация Решения №153 от 16.12.2019г.)</t>
  </si>
  <si>
    <t>65/20</t>
  </si>
  <si>
    <t>Индивидуальный предприниматель Кубикова Наталья Владимировна</t>
  </si>
  <si>
    <t>Индивидуальный предприниматель Овчинников Сергей Александрович</t>
  </si>
  <si>
    <t>3587/КФ-19</t>
  </si>
  <si>
    <t>Общество с ограниченной ответственностью "КурскБизнесСтрой"</t>
  </si>
  <si>
    <t>Текущий ремонт помещений МКУК "Плотавский сельский дом культуры"</t>
  </si>
  <si>
    <t>Общество с ограниченной ответственностью "Центр землеустройства и межевания земель"</t>
  </si>
  <si>
    <t>Работы в отношении земельного участка площадью 26,48 га</t>
  </si>
  <si>
    <t>Работы по подготовке проекта межевания земельного участка</t>
  </si>
  <si>
    <t>Индивидуальный предприниматель Устян Сурен Сергеевич</t>
  </si>
  <si>
    <t>Индивидуальный предприниматель Тарасов Кирилл Иванович</t>
  </si>
  <si>
    <t>ТК-24/1</t>
  </si>
  <si>
    <t>10-20/б/окт</t>
  </si>
  <si>
    <t>Индивидуальный предприниматель Казначеев Виктор Семенович</t>
  </si>
  <si>
    <t>Работы по техническому обслуживанию пожарной сигнализации</t>
  </si>
  <si>
    <t>Размещение текста официальной информациии (Публикация информации в газете №12 от 20.03.2020г.)</t>
  </si>
  <si>
    <t>Размещение текста официальной информациии (Публикация Решения №157 от 12.03.2020г.)</t>
  </si>
  <si>
    <t>Услуги по бухгалтерскому и налоговому сопровождению</t>
  </si>
  <si>
    <t>Общество с ограниченной ответственностью "Лайн"</t>
  </si>
  <si>
    <t>Жалюзи</t>
  </si>
  <si>
    <t>Мероприятия по подготовке текстового и графического описания местоположения границ населенного пункта х.Шатов</t>
  </si>
  <si>
    <t>Мероприятия по подготовке текстового и графического описания местоположения границ населенного пункта п.Скрипкин</t>
  </si>
  <si>
    <t>ТК-32/1</t>
  </si>
  <si>
    <t>Общество с ограниченной ответственностью фирма "АГРО ПЛЮС"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</si>
  <si>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</si>
  <si>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18210606033102000110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</si>
  <si>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платежу).</t>
  </si>
  <si>
    <t>Индивидуальный предприниматель Шумакова Елена Петровна</t>
  </si>
  <si>
    <t>Бензо-электро инструмент</t>
  </si>
  <si>
    <t>Указатели улиц и карманы А4</t>
  </si>
  <si>
    <t>Реестр закупок 2019 год</t>
  </si>
  <si>
    <t>МО "Плотавский сельсовет"</t>
  </si>
  <si>
    <t>ИП Бирюков Василий Сергееви</t>
  </si>
  <si>
    <t>ПАО "Ростелеком</t>
  </si>
  <si>
    <t>Подготовка технических планов на водопрово</t>
  </si>
  <si>
    <t>19..06.2019</t>
  </si>
  <si>
    <t>10.07.209</t>
  </si>
  <si>
    <t>итальный ремонт крыши здания МКУК "Плотавский сельский Дом культуры"</t>
  </si>
  <si>
    <t>Приобретение электрической энерги</t>
  </si>
  <si>
    <t>сумма на начало дату</t>
  </si>
  <si>
    <t>сумма на конец дату</t>
  </si>
  <si>
    <t>расходы субсидии</t>
  </si>
  <si>
    <t>Дата поступления/расхода</t>
  </si>
  <si>
    <t>П1490 (зп зам)</t>
  </si>
  <si>
    <t>контракт</t>
  </si>
  <si>
    <t>Союз "Курская торгово-промышленная палата"</t>
  </si>
  <si>
    <t>Д-14608290-4617001273-13082020</t>
  </si>
  <si>
    <t>Работы по изготовлению и установке рекламных изделий</t>
  </si>
  <si>
    <t>Индивидуальный предприниматель Захарова Юлия Владимировна</t>
  </si>
  <si>
    <t>канцелярский товар</t>
  </si>
  <si>
    <t>Работы в отношении земельного участка площадью 1,2232 га</t>
  </si>
  <si>
    <t>Размещение текста официальной и рекламной информациии</t>
  </si>
  <si>
    <t xml:space="preserve">Услуги по проведению специальной оценки условий труда </t>
  </si>
  <si>
    <t>Товары для проведения праздника и поздравления юбиляров</t>
  </si>
  <si>
    <t>ТК-97/2</t>
  </si>
  <si>
    <t xml:space="preserve">Заправка картриджа </t>
  </si>
  <si>
    <t>поступление</t>
  </si>
  <si>
    <t>за 2 квартал остаток 4773,29</t>
  </si>
  <si>
    <t>за 3 квартал остаток 10018,20</t>
  </si>
  <si>
    <t xml:space="preserve">расходы </t>
  </si>
  <si>
    <t>дата</t>
  </si>
  <si>
    <t>сумма на начало дня</t>
  </si>
  <si>
    <t>сумма на конец дня</t>
  </si>
  <si>
    <t>ТК1-122/1</t>
  </si>
  <si>
    <t>Оющество с органиченной ответственностью "Курская служба недвижимости"</t>
  </si>
  <si>
    <t>Подготовка технисческого и межевого планов на автомобильную дорогу</t>
  </si>
  <si>
    <t>26-2020</t>
  </si>
  <si>
    <t>Индвидуалтный предприниматель Андреева юдмила Юрьевна</t>
  </si>
  <si>
    <t>Маршрутизатор беспроводной</t>
  </si>
  <si>
    <t>Индивидуальный предприниматель Андросова Нателья Викторовна</t>
  </si>
  <si>
    <t>Новогодние  подарки</t>
  </si>
  <si>
    <t>взносы октябрь ноябрь</t>
  </si>
  <si>
    <t>Канцелярский товар</t>
  </si>
  <si>
    <t>Реестр закупок 2020 год</t>
  </si>
  <si>
    <t>014.02.2020</t>
  </si>
  <si>
    <t>12.03.202</t>
  </si>
  <si>
    <t>ОРГАЕНИЗАЦИЯ</t>
  </si>
  <si>
    <t>Муниципальный контракт</t>
  </si>
  <si>
    <t>Сапрыкин Николай Николаевич</t>
  </si>
  <si>
    <t>Услуги по раскопке и закрытии центрольного водопровода</t>
  </si>
  <si>
    <t>Бензин АИ-92</t>
  </si>
  <si>
    <t>Д-27-4-5731/21</t>
  </si>
  <si>
    <t>АО "Атомэнергосбыт"</t>
  </si>
  <si>
    <t>АО "Почта России"</t>
  </si>
  <si>
    <t>2/163-21/ПР</t>
  </si>
  <si>
    <t>Периодические печатные издания</t>
  </si>
  <si>
    <t>Работы по установке насоса</t>
  </si>
  <si>
    <t>Работы по устранению порыва водопроводной трубы д.Охочевка</t>
  </si>
  <si>
    <t>ТК-32</t>
  </si>
  <si>
    <t>01.04.32021</t>
  </si>
  <si>
    <t>ООО "Слявянская компания Ценз"</t>
  </si>
  <si>
    <t>Изготовление печати и штампа</t>
  </si>
  <si>
    <t>46321031710452</t>
  </si>
  <si>
    <t xml:space="preserve">Неисключительные права использования Программы </t>
  </si>
  <si>
    <t>Договор</t>
  </si>
  <si>
    <t>33-21/б/окт</t>
  </si>
  <si>
    <t>2031/КФ-20</t>
  </si>
  <si>
    <t>27.04.202</t>
  </si>
  <si>
    <t>ОКУ "Противопожарная служба Курской области"</t>
  </si>
  <si>
    <t>Работы по проведению испытаний пожарно-технической продукции</t>
  </si>
  <si>
    <t>АНО ДПО "СКБ Контур"</t>
  </si>
  <si>
    <t>4632104141532</t>
  </si>
  <si>
    <t>Профессиональная переподготовка по программе "Управление закупками"</t>
  </si>
  <si>
    <t>АНО ДПО "Региональный образовательный центр"</t>
  </si>
  <si>
    <t>программа повышения квалификации "Обучение по охране труда"</t>
  </si>
  <si>
    <t>Товары для поздравления юбиляров</t>
  </si>
  <si>
    <t>ИП Жуков Дмитрий Митрофанович</t>
  </si>
  <si>
    <t>Изготовление светоотражающей таблички</t>
  </si>
  <si>
    <t>ООО "ТД"ЭЛЕКТРОТЕХМОНТАЖ"</t>
  </si>
  <si>
    <t>202/ЦКур1/3620-2021</t>
  </si>
  <si>
    <t>Извещатель пожарный ИП 212-142 автономный</t>
  </si>
  <si>
    <t>Размещение текста официальной и рекламной информации</t>
  </si>
  <si>
    <t>Установка станций управления и защиты</t>
  </si>
  <si>
    <t>УФК по Курской области (ОБУ "ЦГКО КО" л/с 20812000020)</t>
  </si>
  <si>
    <t>Работы по графическому описанию местоположения границ населенного пункта х.Советская Деревня</t>
  </si>
  <si>
    <t>Фк000024337</t>
  </si>
  <si>
    <t>приобретение товара (труба, фланец)</t>
  </si>
  <si>
    <t>Д-14608290-4617001273-170821</t>
  </si>
  <si>
    <t>Изготовление штампа и печати</t>
  </si>
  <si>
    <t>Программа повышения квалификации руководителей организации</t>
  </si>
  <si>
    <t>44-21-61/11</t>
  </si>
  <si>
    <t>Укладка и соединение водопроводной трубы 200 м на д.Охочевка</t>
  </si>
  <si>
    <t>Индивидуальный предприниматель Одинец Михаил Михайлович</t>
  </si>
  <si>
    <t>УФК по Курской области (Федеральное государственное бюджетное образовательное учреждение высшего образования "Юго-Западный государственный университет" л/с 20446Х05760)</t>
  </si>
  <si>
    <t>Раскопка и закрытин центрального водопровода</t>
  </si>
  <si>
    <t>Программа повышения квалификации "Обеспечение мер пожарной безопасности"</t>
  </si>
  <si>
    <t>АНО ДПО УЦ "ПРОМСТРОЙГАЗ"</t>
  </si>
  <si>
    <t>КК 21-069-02-002</t>
  </si>
  <si>
    <t>КК 21-069-02-001</t>
  </si>
  <si>
    <t>ФГКУ "УВО ВНГ  России по Курской области</t>
  </si>
  <si>
    <t>Охрана тревожной сигнализации средствами</t>
  </si>
  <si>
    <t>15.09.201</t>
  </si>
  <si>
    <t>Канцтовары</t>
  </si>
  <si>
    <t>Запасные части и масло</t>
  </si>
  <si>
    <t>ТК-114/2</t>
  </si>
  <si>
    <t>Подарочные сувениры на день пожилых людей</t>
  </si>
  <si>
    <t>Хозяйственные и строительные материалы</t>
  </si>
  <si>
    <t>ТК-125</t>
  </si>
  <si>
    <t>Восстановление картриджа</t>
  </si>
  <si>
    <t>Приобретение Принтера лазерного</t>
  </si>
  <si>
    <t>ИП Николаенко Наталия Петровна</t>
  </si>
  <si>
    <t>Нб-0000000531</t>
  </si>
  <si>
    <t>ТК-144/2</t>
  </si>
</sst>
</file>

<file path=xl/styles.xml><?xml version="1.0" encoding="utf-8"?>
<styleSheet xmlns="http://schemas.openxmlformats.org/spreadsheetml/2006/main">
  <fonts count="57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70C0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b/>
      <sz val="14"/>
      <color rgb="FF0070C0"/>
      <name val="Cambria"/>
      <family val="1"/>
      <charset val="204"/>
      <scheme val="major"/>
    </font>
    <font>
      <sz val="11"/>
      <name val="Calibri"/>
      <family val="2"/>
      <charset val="204"/>
      <scheme val="minor"/>
    </font>
    <font>
      <b/>
      <sz val="11"/>
      <color rgb="FF002060"/>
      <name val="Cambria"/>
      <family val="1"/>
      <charset val="204"/>
      <scheme val="major"/>
    </font>
    <font>
      <b/>
      <sz val="12"/>
      <color rgb="FF00206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1"/>
      <color rgb="FF0070C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1"/>
      <color rgb="FF00206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22"/>
      <color theme="1"/>
      <name val="Cambria"/>
      <family val="1"/>
      <charset val="204"/>
      <scheme val="maj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2" fillId="0" borderId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6" borderId="0" applyNumberFormat="0" applyBorder="0" applyAlignment="0" applyProtection="0"/>
    <xf numFmtId="0" fontId="15" fillId="14" borderId="24" applyNumberFormat="0" applyAlignment="0" applyProtection="0"/>
    <xf numFmtId="0" fontId="16" fillId="27" borderId="25" applyNumberFormat="0" applyAlignment="0" applyProtection="0"/>
    <xf numFmtId="0" fontId="17" fillId="27" borderId="24" applyNumberFormat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1" fillId="0" borderId="2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29" applyNumberFormat="0" applyFill="0" applyAlignment="0" applyProtection="0"/>
    <xf numFmtId="0" fontId="23" fillId="28" borderId="30" applyNumberFormat="0" applyAlignment="0" applyProtection="0"/>
    <xf numFmtId="0" fontId="24" fillId="0" borderId="0" applyNumberFormat="0" applyFill="0" applyBorder="0" applyAlignment="0" applyProtection="0"/>
    <xf numFmtId="0" fontId="25" fillId="29" borderId="0" applyNumberFormat="0" applyBorder="0" applyAlignment="0" applyProtection="0"/>
    <xf numFmtId="0" fontId="26" fillId="10" borderId="0" applyNumberFormat="0" applyBorder="0" applyAlignment="0" applyProtection="0"/>
    <xf numFmtId="0" fontId="27" fillId="0" borderId="0" applyNumberFormat="0" applyFill="0" applyBorder="0" applyAlignment="0" applyProtection="0"/>
    <xf numFmtId="0" fontId="18" fillId="30" borderId="31" applyNumberFormat="0" applyFont="0" applyAlignment="0" applyProtection="0"/>
    <xf numFmtId="0" fontId="28" fillId="0" borderId="32" applyNumberFormat="0" applyFill="0" applyAlignment="0" applyProtection="0"/>
    <xf numFmtId="0" fontId="29" fillId="0" borderId="0" applyNumberFormat="0" applyFill="0" applyBorder="0" applyAlignment="0" applyProtection="0"/>
    <xf numFmtId="0" fontId="30" fillId="11" borderId="0" applyNumberFormat="0" applyBorder="0" applyAlignment="0" applyProtection="0"/>
    <xf numFmtId="0" fontId="31" fillId="0" borderId="0"/>
    <xf numFmtId="0" fontId="13" fillId="30" borderId="31" applyNumberFormat="0" applyFont="0" applyAlignment="0" applyProtection="0"/>
  </cellStyleXfs>
  <cellXfs count="383">
    <xf numFmtId="0" fontId="0" fillId="0" borderId="0" xfId="0"/>
    <xf numFmtId="0" fontId="2" fillId="0" borderId="14" xfId="0" applyFont="1" applyBorder="1"/>
    <xf numFmtId="0" fontId="2" fillId="0" borderId="0" xfId="0" applyFont="1"/>
    <xf numFmtId="0" fontId="2" fillId="0" borderId="13" xfId="0" applyFont="1" applyBorder="1"/>
    <xf numFmtId="0" fontId="2" fillId="0" borderId="6" xfId="0" applyFont="1" applyBorder="1" applyAlignment="1">
      <alignment horizontal="center"/>
    </xf>
    <xf numFmtId="16" fontId="2" fillId="0" borderId="1" xfId="0" applyNumberFormat="1" applyFont="1" applyBorder="1"/>
    <xf numFmtId="16" fontId="2" fillId="0" borderId="1" xfId="0" applyNumberFormat="1" applyFont="1" applyBorder="1" applyAlignment="1">
      <alignment horizontal="right"/>
    </xf>
    <xf numFmtId="16" fontId="2" fillId="0" borderId="0" xfId="0" applyNumberFormat="1" applyFont="1"/>
    <xf numFmtId="16" fontId="0" fillId="0" borderId="1" xfId="0" applyNumberFormat="1" applyBorder="1"/>
    <xf numFmtId="16" fontId="0" fillId="0" borderId="15" xfId="0" applyNumberFormat="1" applyBorder="1"/>
    <xf numFmtId="16" fontId="0" fillId="0" borderId="0" xfId="0" applyNumberFormat="1"/>
    <xf numFmtId="0" fontId="2" fillId="0" borderId="1" xfId="0" applyFont="1" applyBorder="1"/>
    <xf numFmtId="0" fontId="2" fillId="0" borderId="15" xfId="0" applyFont="1" applyBorder="1"/>
    <xf numFmtId="0" fontId="6" fillId="0" borderId="0" xfId="0" applyFont="1"/>
    <xf numFmtId="0" fontId="7" fillId="7" borderId="1" xfId="0" applyFont="1" applyFill="1" applyBorder="1" applyAlignment="1">
      <alignment horizontal="center"/>
    </xf>
    <xf numFmtId="0" fontId="6" fillId="8" borderId="18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2" fontId="0" fillId="0" borderId="0" xfId="0" applyNumberFormat="1"/>
    <xf numFmtId="0" fontId="0" fillId="0" borderId="0" xfId="0" applyBorder="1"/>
    <xf numFmtId="0" fontId="0" fillId="0" borderId="0" xfId="0" applyFill="1"/>
    <xf numFmtId="0" fontId="0" fillId="0" borderId="1" xfId="0" applyBorder="1"/>
    <xf numFmtId="0" fontId="9" fillId="0" borderId="0" xfId="0" applyFont="1"/>
    <xf numFmtId="0" fontId="3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1" xfId="0" applyNumberFormat="1" applyFont="1" applyBorder="1" applyAlignment="1">
      <alignment horizontal="center"/>
    </xf>
    <xf numFmtId="14" fontId="33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horizontal="center"/>
    </xf>
    <xf numFmtId="49" fontId="33" fillId="0" borderId="1" xfId="0" applyNumberFormat="1" applyFont="1" applyBorder="1" applyAlignment="1">
      <alignment horizontal="center"/>
    </xf>
    <xf numFmtId="0" fontId="10" fillId="0" borderId="0" xfId="0" applyFont="1"/>
    <xf numFmtId="0" fontId="36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left" wrapText="1"/>
    </xf>
    <xf numFmtId="2" fontId="35" fillId="0" borderId="1" xfId="0" applyNumberFormat="1" applyFont="1" applyFill="1" applyBorder="1" applyAlignment="1">
      <alignment horizontal="center"/>
    </xf>
    <xf numFmtId="2" fontId="36" fillId="0" borderId="1" xfId="0" applyNumberFormat="1" applyFont="1" applyFill="1" applyBorder="1" applyAlignment="1">
      <alignment horizontal="center"/>
    </xf>
    <xf numFmtId="0" fontId="35" fillId="32" borderId="1" xfId="0" applyFont="1" applyFill="1" applyBorder="1" applyAlignment="1">
      <alignment horizontal="center"/>
    </xf>
    <xf numFmtId="14" fontId="35" fillId="32" borderId="1" xfId="0" applyNumberFormat="1" applyFont="1" applyFill="1" applyBorder="1" applyAlignment="1">
      <alignment horizontal="center"/>
    </xf>
    <xf numFmtId="2" fontId="35" fillId="32" borderId="1" xfId="0" applyNumberFormat="1" applyFont="1" applyFill="1" applyBorder="1" applyAlignment="1">
      <alignment horizontal="center"/>
    </xf>
    <xf numFmtId="0" fontId="35" fillId="32" borderId="1" xfId="0" applyFont="1" applyFill="1" applyBorder="1" applyAlignment="1">
      <alignment horizontal="left" wrapText="1"/>
    </xf>
    <xf numFmtId="0" fontId="35" fillId="32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8" borderId="37" xfId="0" applyFill="1" applyBorder="1"/>
    <xf numFmtId="0" fontId="33" fillId="8" borderId="0" xfId="0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0" xfId="0" applyFill="1" applyBorder="1"/>
    <xf numFmtId="0" fontId="33" fillId="0" borderId="18" xfId="0" applyFont="1" applyBorder="1" applyAlignment="1">
      <alignment horizontal="center"/>
    </xf>
    <xf numFmtId="0" fontId="33" fillId="0" borderId="18" xfId="0" applyFont="1" applyBorder="1" applyAlignment="1">
      <alignment horizontal="left" wrapText="1"/>
    </xf>
    <xf numFmtId="0" fontId="33" fillId="8" borderId="37" xfId="0" applyFont="1" applyFill="1" applyBorder="1" applyAlignment="1">
      <alignment horizontal="center"/>
    </xf>
    <xf numFmtId="0" fontId="0" fillId="8" borderId="37" xfId="0" applyFill="1" applyBorder="1" applyAlignment="1">
      <alignment horizontal="center"/>
    </xf>
    <xf numFmtId="0" fontId="0" fillId="0" borderId="37" xfId="0" applyFill="1" applyBorder="1"/>
    <xf numFmtId="0" fontId="0" fillId="0" borderId="0" xfId="0" applyFill="1" applyBorder="1"/>
    <xf numFmtId="0" fontId="0" fillId="8" borderId="0" xfId="0" applyFill="1"/>
    <xf numFmtId="0" fontId="35" fillId="33" borderId="1" xfId="0" applyFont="1" applyFill="1" applyBorder="1" applyAlignment="1">
      <alignment horizontal="center"/>
    </xf>
    <xf numFmtId="14" fontId="35" fillId="33" borderId="1" xfId="0" applyNumberFormat="1" applyFont="1" applyFill="1" applyBorder="1" applyAlignment="1">
      <alignment horizontal="center"/>
    </xf>
    <xf numFmtId="2" fontId="35" fillId="33" borderId="1" xfId="0" applyNumberFormat="1" applyFont="1" applyFill="1" applyBorder="1" applyAlignment="1">
      <alignment horizontal="center"/>
    </xf>
    <xf numFmtId="0" fontId="35" fillId="33" borderId="1" xfId="0" applyFont="1" applyFill="1" applyBorder="1" applyAlignment="1">
      <alignment horizontal="left" wrapText="1"/>
    </xf>
    <xf numFmtId="0" fontId="0" fillId="0" borderId="38" xfId="0" applyFill="1" applyBorder="1"/>
    <xf numFmtId="14" fontId="35" fillId="0" borderId="1" xfId="0" applyNumberFormat="1" applyFont="1" applyBorder="1" applyAlignment="1">
      <alignment horizontal="center"/>
    </xf>
    <xf numFmtId="0" fontId="7" fillId="0" borderId="0" xfId="0" applyFont="1" applyBorder="1" applyAlignment="1"/>
    <xf numFmtId="49" fontId="7" fillId="0" borderId="0" xfId="0" applyNumberFormat="1" applyFont="1" applyBorder="1" applyAlignment="1"/>
    <xf numFmtId="0" fontId="6" fillId="8" borderId="18" xfId="0" applyFont="1" applyFill="1" applyBorder="1"/>
    <xf numFmtId="0" fontId="6" fillId="8" borderId="1" xfId="0" applyFont="1" applyFill="1" applyBorder="1"/>
    <xf numFmtId="0" fontId="6" fillId="8" borderId="1" xfId="0" applyFont="1" applyFill="1" applyBorder="1" applyAlignment="1">
      <alignment horizontal="center"/>
    </xf>
    <xf numFmtId="0" fontId="6" fillId="7" borderId="18" xfId="0" applyFont="1" applyFill="1" applyBorder="1"/>
    <xf numFmtId="0" fontId="6" fillId="7" borderId="18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6" fillId="7" borderId="1" xfId="0" applyFont="1" applyFill="1" applyBorder="1"/>
    <xf numFmtId="0" fontId="6" fillId="7" borderId="1" xfId="0" applyFont="1" applyFill="1" applyBorder="1" applyAlignment="1">
      <alignment horizontal="center"/>
    </xf>
    <xf numFmtId="14" fontId="6" fillId="7" borderId="1" xfId="0" applyNumberFormat="1" applyFont="1" applyFill="1" applyBorder="1" applyAlignment="1">
      <alignment horizontal="center"/>
    </xf>
    <xf numFmtId="0" fontId="6" fillId="7" borderId="15" xfId="0" applyFont="1" applyFill="1" applyBorder="1"/>
    <xf numFmtId="0" fontId="6" fillId="7" borderId="15" xfId="0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2" fontId="0" fillId="0" borderId="0" xfId="0" applyNumberFormat="1" applyFill="1" applyBorder="1"/>
    <xf numFmtId="2" fontId="4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4" fontId="0" fillId="0" borderId="37" xfId="0" applyNumberFormat="1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2" fontId="0" fillId="0" borderId="37" xfId="0" applyNumberFormat="1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14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42" fillId="0" borderId="15" xfId="0" applyNumberFormat="1" applyFont="1" applyFill="1" applyBorder="1" applyAlignment="1">
      <alignment horizontal="center"/>
    </xf>
    <xf numFmtId="2" fontId="42" fillId="0" borderId="18" xfId="0" applyNumberFormat="1" applyFont="1" applyFill="1" applyBorder="1" applyAlignment="1">
      <alignment horizontal="center"/>
    </xf>
    <xf numFmtId="2" fontId="43" fillId="0" borderId="0" xfId="0" applyNumberFormat="1" applyFont="1" applyFill="1" applyBorder="1" applyAlignment="1">
      <alignment horizontal="center"/>
    </xf>
    <xf numFmtId="2" fontId="44" fillId="0" borderId="0" xfId="0" applyNumberFormat="1" applyFont="1" applyFill="1" applyBorder="1" applyAlignment="1">
      <alignment horizontal="center"/>
    </xf>
    <xf numFmtId="2" fontId="42" fillId="0" borderId="1" xfId="0" applyNumberFormat="1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2" fontId="41" fillId="0" borderId="0" xfId="0" applyNumberFormat="1" applyFont="1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14" fontId="0" fillId="0" borderId="38" xfId="0" applyNumberFormat="1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2" fontId="0" fillId="0" borderId="38" xfId="0" applyNumberFormat="1" applyFill="1" applyBorder="1" applyAlignment="1">
      <alignment horizontal="center"/>
    </xf>
    <xf numFmtId="2" fontId="0" fillId="8" borderId="0" xfId="0" applyNumberFormat="1" applyFill="1" applyAlignment="1">
      <alignment horizontal="center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8" borderId="5" xfId="0" applyFont="1" applyFill="1" applyBorder="1" applyAlignment="1">
      <alignment wrapText="1"/>
    </xf>
    <xf numFmtId="0" fontId="35" fillId="0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14" fontId="35" fillId="3" borderId="1" xfId="0" applyNumberFormat="1" applyFont="1" applyFill="1" applyBorder="1" applyAlignment="1">
      <alignment horizontal="center"/>
    </xf>
    <xf numFmtId="2" fontId="35" fillId="3" borderId="1" xfId="0" applyNumberFormat="1" applyFont="1" applyFill="1" applyBorder="1" applyAlignment="1">
      <alignment horizontal="center"/>
    </xf>
    <xf numFmtId="0" fontId="35" fillId="3" borderId="1" xfId="0" applyFont="1" applyFill="1" applyBorder="1" applyAlignment="1">
      <alignment horizontal="left" wrapText="1"/>
    </xf>
    <xf numFmtId="0" fontId="35" fillId="0" borderId="1" xfId="0" applyFont="1" applyFill="1" applyBorder="1" applyAlignment="1">
      <alignment horizontal="left" wrapText="1"/>
    </xf>
    <xf numFmtId="0" fontId="6" fillId="8" borderId="2" xfId="0" applyFont="1" applyFill="1" applyBorder="1" applyAlignment="1">
      <alignment wrapText="1"/>
    </xf>
    <xf numFmtId="0" fontId="11" fillId="0" borderId="0" xfId="0" applyFont="1"/>
    <xf numFmtId="0" fontId="6" fillId="8" borderId="10" xfId="0" applyFont="1" applyFill="1" applyBorder="1" applyAlignment="1">
      <alignment wrapText="1"/>
    </xf>
    <xf numFmtId="0" fontId="38" fillId="8" borderId="2" xfId="0" applyFont="1" applyFill="1" applyBorder="1" applyAlignment="1">
      <alignment horizontal="center" wrapText="1"/>
    </xf>
    <xf numFmtId="49" fontId="7" fillId="0" borderId="36" xfId="0" applyNumberFormat="1" applyFont="1" applyBorder="1" applyAlignment="1">
      <alignment horizontal="center"/>
    </xf>
    <xf numFmtId="49" fontId="7" fillId="0" borderId="38" xfId="0" applyNumberFormat="1" applyFont="1" applyBorder="1" applyAlignment="1">
      <alignment horizontal="center"/>
    </xf>
    <xf numFmtId="49" fontId="7" fillId="0" borderId="44" xfId="0" applyNumberFormat="1" applyFont="1" applyBorder="1" applyAlignment="1">
      <alignment horizontal="center"/>
    </xf>
    <xf numFmtId="0" fontId="10" fillId="0" borderId="42" xfId="0" applyFont="1" applyBorder="1"/>
    <xf numFmtId="0" fontId="33" fillId="31" borderId="39" xfId="0" applyFont="1" applyFill="1" applyBorder="1" applyAlignment="1">
      <alignment horizontal="center"/>
    </xf>
    <xf numFmtId="14" fontId="33" fillId="31" borderId="39" xfId="0" applyNumberFormat="1" applyFont="1" applyFill="1" applyBorder="1" applyAlignment="1">
      <alignment horizontal="center"/>
    </xf>
    <xf numFmtId="0" fontId="0" fillId="31" borderId="37" xfId="0" applyFill="1" applyBorder="1"/>
    <xf numFmtId="1" fontId="33" fillId="31" borderId="20" xfId="0" applyNumberFormat="1" applyFont="1" applyFill="1" applyBorder="1" applyAlignment="1">
      <alignment horizontal="center"/>
    </xf>
    <xf numFmtId="1" fontId="33" fillId="0" borderId="12" xfId="0" applyNumberFormat="1" applyFont="1" applyBorder="1" applyAlignment="1">
      <alignment horizontal="center"/>
    </xf>
    <xf numFmtId="0" fontId="33" fillId="31" borderId="18" xfId="0" applyFont="1" applyFill="1" applyBorder="1" applyAlignment="1">
      <alignment horizontal="center"/>
    </xf>
    <xf numFmtId="14" fontId="33" fillId="31" borderId="18" xfId="0" applyNumberFormat="1" applyFont="1" applyFill="1" applyBorder="1" applyAlignment="1">
      <alignment horizontal="center"/>
    </xf>
    <xf numFmtId="0" fontId="33" fillId="31" borderId="18" xfId="0" applyFont="1" applyFill="1" applyBorder="1" applyAlignment="1">
      <alignment horizontal="left" wrapText="1"/>
    </xf>
    <xf numFmtId="0" fontId="0" fillId="31" borderId="0" xfId="0" applyFill="1"/>
    <xf numFmtId="0" fontId="39" fillId="31" borderId="18" xfId="0" applyFont="1" applyFill="1" applyBorder="1" applyAlignment="1">
      <alignment horizontal="center"/>
    </xf>
    <xf numFmtId="1" fontId="33" fillId="31" borderId="12" xfId="0" applyNumberFormat="1" applyFont="1" applyFill="1" applyBorder="1" applyAlignment="1">
      <alignment horizontal="center"/>
    </xf>
    <xf numFmtId="1" fontId="33" fillId="0" borderId="3" xfId="0" applyNumberFormat="1" applyFont="1" applyBorder="1" applyAlignment="1">
      <alignment horizontal="center"/>
    </xf>
    <xf numFmtId="49" fontId="33" fillId="31" borderId="40" xfId="0" applyNumberFormat="1" applyFont="1" applyFill="1" applyBorder="1" applyAlignment="1">
      <alignment horizontal="center"/>
    </xf>
    <xf numFmtId="14" fontId="33" fillId="31" borderId="40" xfId="0" applyNumberFormat="1" applyFont="1" applyFill="1" applyBorder="1" applyAlignment="1">
      <alignment horizontal="center"/>
    </xf>
    <xf numFmtId="0" fontId="33" fillId="31" borderId="40" xfId="0" applyFont="1" applyFill="1" applyBorder="1" applyAlignment="1">
      <alignment horizontal="center"/>
    </xf>
    <xf numFmtId="14" fontId="33" fillId="0" borderId="18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Alignment="1"/>
    <xf numFmtId="0" fontId="33" fillId="0" borderId="39" xfId="0" applyFont="1" applyFill="1" applyBorder="1" applyAlignment="1">
      <alignment horizontal="center"/>
    </xf>
    <xf numFmtId="14" fontId="33" fillId="0" borderId="39" xfId="0" applyNumberFormat="1" applyFont="1" applyFill="1" applyBorder="1" applyAlignment="1">
      <alignment horizontal="center"/>
    </xf>
    <xf numFmtId="0" fontId="33" fillId="0" borderId="40" xfId="0" applyFont="1" applyFill="1" applyBorder="1" applyAlignment="1">
      <alignment horizontal="center"/>
    </xf>
    <xf numFmtId="4" fontId="33" fillId="0" borderId="39" xfId="0" applyNumberFormat="1" applyFont="1" applyFill="1" applyBorder="1" applyAlignment="1">
      <alignment horizontal="center"/>
    </xf>
    <xf numFmtId="0" fontId="33" fillId="0" borderId="40" xfId="0" applyFont="1" applyFill="1" applyBorder="1" applyAlignment="1">
      <alignment horizontal="left" wrapText="1"/>
    </xf>
    <xf numFmtId="49" fontId="33" fillId="0" borderId="39" xfId="0" applyNumberFormat="1" applyFont="1" applyFill="1" applyBorder="1" applyAlignment="1">
      <alignment horizontal="center"/>
    </xf>
    <xf numFmtId="0" fontId="33" fillId="0" borderId="37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wrapText="1"/>
    </xf>
    <xf numFmtId="0" fontId="33" fillId="0" borderId="0" xfId="0" applyFont="1" applyFill="1" applyAlignment="1">
      <alignment horizontal="center"/>
    </xf>
    <xf numFmtId="0" fontId="34" fillId="0" borderId="1" xfId="0" applyFont="1" applyBorder="1"/>
    <xf numFmtId="0" fontId="33" fillId="0" borderId="39" xfId="0" applyFont="1" applyFill="1" applyBorder="1" applyAlignment="1">
      <alignment horizontal="left" wrapText="1"/>
    </xf>
    <xf numFmtId="49" fontId="33" fillId="0" borderId="40" xfId="0" applyNumberFormat="1" applyFont="1" applyFill="1" applyBorder="1" applyAlignment="1">
      <alignment horizontal="center"/>
    </xf>
    <xf numFmtId="14" fontId="33" fillId="0" borderId="40" xfId="0" applyNumberFormat="1" applyFont="1" applyFill="1" applyBorder="1" applyAlignment="1">
      <alignment horizontal="center"/>
    </xf>
    <xf numFmtId="4" fontId="33" fillId="0" borderId="40" xfId="0" applyNumberFormat="1" applyFont="1" applyFill="1" applyBorder="1" applyAlignment="1">
      <alignment horizontal="center"/>
    </xf>
    <xf numFmtId="0" fontId="33" fillId="0" borderId="21" xfId="0" applyFont="1" applyFill="1" applyBorder="1" applyAlignment="1">
      <alignment horizontal="center"/>
    </xf>
    <xf numFmtId="14" fontId="33" fillId="0" borderId="21" xfId="0" applyNumberFormat="1" applyFont="1" applyFill="1" applyBorder="1" applyAlignment="1">
      <alignment horizontal="center"/>
    </xf>
    <xf numFmtId="0" fontId="33" fillId="0" borderId="21" xfId="0" applyFont="1" applyFill="1" applyBorder="1" applyAlignment="1">
      <alignment horizontal="left" wrapText="1"/>
    </xf>
    <xf numFmtId="4" fontId="33" fillId="0" borderId="21" xfId="0" applyNumberFormat="1" applyFont="1" applyFill="1" applyBorder="1" applyAlignment="1">
      <alignment horizontal="center"/>
    </xf>
    <xf numFmtId="0" fontId="3" fillId="0" borderId="50" xfId="0" applyFont="1" applyBorder="1" applyAlignment="1">
      <alignment horizontal="justify" vertical="top" wrapText="1"/>
    </xf>
    <xf numFmtId="0" fontId="9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3" fillId="0" borderId="33" xfId="0" applyFont="1" applyBorder="1" applyAlignment="1">
      <alignment vertical="top" wrapText="1"/>
    </xf>
    <xf numFmtId="0" fontId="9" fillId="0" borderId="53" xfId="0" applyFont="1" applyBorder="1" applyAlignment="1">
      <alignment wrapText="1"/>
    </xf>
    <xf numFmtId="0" fontId="9" fillId="0" borderId="54" xfId="0" applyFont="1" applyBorder="1" applyAlignment="1">
      <alignment wrapText="1"/>
    </xf>
    <xf numFmtId="0" fontId="9" fillId="0" borderId="56" xfId="0" applyFont="1" applyBorder="1" applyAlignment="1">
      <alignment wrapText="1"/>
    </xf>
    <xf numFmtId="0" fontId="9" fillId="0" borderId="57" xfId="0" applyFont="1" applyBorder="1" applyAlignment="1">
      <alignment wrapText="1"/>
    </xf>
    <xf numFmtId="0" fontId="2" fillId="0" borderId="55" xfId="0" applyFont="1" applyBorder="1" applyAlignment="1">
      <alignment vertical="top" wrapText="1"/>
    </xf>
    <xf numFmtId="0" fontId="2" fillId="0" borderId="58" xfId="0" applyFont="1" applyBorder="1" applyAlignment="1">
      <alignment vertical="top" wrapText="1"/>
    </xf>
    <xf numFmtId="0" fontId="9" fillId="0" borderId="59" xfId="0" applyFont="1" applyBorder="1" applyAlignment="1">
      <alignment wrapText="1"/>
    </xf>
    <xf numFmtId="0" fontId="0" fillId="0" borderId="3" xfId="0" applyBorder="1"/>
    <xf numFmtId="0" fontId="2" fillId="0" borderId="17" xfId="0" applyFont="1" applyBorder="1"/>
    <xf numFmtId="0" fontId="2" fillId="0" borderId="5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 wrapText="1"/>
    </xf>
    <xf numFmtId="0" fontId="47" fillId="0" borderId="51" xfId="0" applyFont="1" applyBorder="1" applyAlignment="1">
      <alignment horizontal="center" vertical="center" wrapText="1"/>
    </xf>
    <xf numFmtId="0" fontId="0" fillId="0" borderId="38" xfId="0" applyBorder="1" applyAlignment="1"/>
    <xf numFmtId="0" fontId="0" fillId="0" borderId="47" xfId="0" applyBorder="1" applyAlignment="1"/>
    <xf numFmtId="0" fontId="0" fillId="0" borderId="16" xfId="0" applyBorder="1"/>
    <xf numFmtId="0" fontId="33" fillId="0" borderId="39" xfId="0" applyFont="1" applyFill="1" applyBorder="1" applyAlignment="1">
      <alignment horizontal="left"/>
    </xf>
    <xf numFmtId="0" fontId="33" fillId="0" borderId="18" xfId="0" applyFont="1" applyFill="1" applyBorder="1" applyAlignment="1">
      <alignment horizontal="left"/>
    </xf>
    <xf numFmtId="0" fontId="33" fillId="0" borderId="21" xfId="0" applyFont="1" applyFill="1" applyBorder="1" applyAlignment="1">
      <alignment horizontal="left"/>
    </xf>
    <xf numFmtId="0" fontId="0" fillId="0" borderId="60" xfId="0" applyBorder="1" applyAlignment="1"/>
    <xf numFmtId="0" fontId="0" fillId="0" borderId="37" xfId="0" applyBorder="1" applyAlignment="1"/>
    <xf numFmtId="0" fontId="0" fillId="0" borderId="1" xfId="0" applyBorder="1" applyAlignment="1"/>
    <xf numFmtId="0" fontId="6" fillId="0" borderId="11" xfId="0" applyFont="1" applyFill="1" applyBorder="1" applyAlignment="1">
      <alignment wrapText="1"/>
    </xf>
    <xf numFmtId="0" fontId="6" fillId="0" borderId="22" xfId="0" applyFont="1" applyFill="1" applyBorder="1" applyAlignment="1">
      <alignment wrapText="1"/>
    </xf>
    <xf numFmtId="0" fontId="6" fillId="0" borderId="37" xfId="0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48" fillId="0" borderId="0" xfId="0" applyFont="1"/>
    <xf numFmtId="0" fontId="0" fillId="3" borderId="0" xfId="0" applyFill="1"/>
    <xf numFmtId="0" fontId="11" fillId="0" borderId="7" xfId="0" applyFont="1" applyBorder="1"/>
    <xf numFmtId="0" fontId="11" fillId="0" borderId="8" xfId="0" applyFont="1" applyBorder="1"/>
    <xf numFmtId="0" fontId="11" fillId="0" borderId="17" xfId="0" applyFont="1" applyBorder="1"/>
    <xf numFmtId="0" fontId="11" fillId="0" borderId="43" xfId="0" applyFont="1" applyBorder="1"/>
    <xf numFmtId="0" fontId="11" fillId="0" borderId="36" xfId="0" applyFont="1" applyBorder="1"/>
    <xf numFmtId="0" fontId="11" fillId="0" borderId="44" xfId="0" applyFont="1" applyBorder="1"/>
    <xf numFmtId="0" fontId="0" fillId="0" borderId="41" xfId="0" applyBorder="1"/>
    <xf numFmtId="0" fontId="0" fillId="0" borderId="17" xfId="0" applyBorder="1"/>
    <xf numFmtId="14" fontId="0" fillId="0" borderId="0" xfId="0" applyNumberFormat="1"/>
    <xf numFmtId="14" fontId="0" fillId="8" borderId="0" xfId="0" applyNumberFormat="1" applyFill="1"/>
    <xf numFmtId="0" fontId="0" fillId="0" borderId="0" xfId="0" applyNumberFormat="1"/>
    <xf numFmtId="0" fontId="46" fillId="0" borderId="17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8" borderId="17" xfId="0" applyFill="1" applyBorder="1"/>
    <xf numFmtId="0" fontId="0" fillId="4" borderId="0" xfId="0" applyFill="1"/>
    <xf numFmtId="0" fontId="0" fillId="31" borderId="0" xfId="0" applyFill="1" applyBorder="1"/>
    <xf numFmtId="0" fontId="0" fillId="0" borderId="0" xfId="0" quotePrefix="1"/>
    <xf numFmtId="0" fontId="6" fillId="8" borderId="19" xfId="0" applyFont="1" applyFill="1" applyBorder="1" applyAlignment="1">
      <alignment wrapText="1"/>
    </xf>
    <xf numFmtId="0" fontId="4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13" fontId="2" fillId="0" borderId="1" xfId="0" applyNumberFormat="1" applyFont="1" applyBorder="1" applyAlignment="1">
      <alignment horizontal="center"/>
    </xf>
    <xf numFmtId="0" fontId="50" fillId="2" borderId="1" xfId="0" applyFont="1" applyFill="1" applyBorder="1" applyAlignment="1">
      <alignment horizontal="center"/>
    </xf>
    <xf numFmtId="14" fontId="0" fillId="0" borderId="1" xfId="0" applyNumberFormat="1" applyBorder="1"/>
    <xf numFmtId="0" fontId="50" fillId="31" borderId="1" xfId="0" applyFont="1" applyFill="1" applyBorder="1" applyAlignment="1">
      <alignment horizontal="center"/>
    </xf>
    <xf numFmtId="14" fontId="50" fillId="31" borderId="1" xfId="0" applyNumberFormat="1" applyFont="1" applyFill="1" applyBorder="1" applyAlignment="1">
      <alignment horizontal="center"/>
    </xf>
    <xf numFmtId="0" fontId="50" fillId="0" borderId="1" xfId="0" applyFont="1" applyBorder="1" applyAlignment="1">
      <alignment horizontal="center"/>
    </xf>
    <xf numFmtId="14" fontId="50" fillId="0" borderId="1" xfId="0" applyNumberFormat="1" applyFont="1" applyBorder="1" applyAlignment="1">
      <alignment horizontal="center"/>
    </xf>
    <xf numFmtId="0" fontId="50" fillId="0" borderId="2" xfId="0" applyFont="1" applyBorder="1" applyAlignment="1"/>
    <xf numFmtId="0" fontId="53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3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/>
    <xf numFmtId="0" fontId="6" fillId="6" borderId="5" xfId="0" applyFont="1" applyFill="1" applyBorder="1" applyAlignment="1">
      <alignment wrapText="1"/>
    </xf>
    <xf numFmtId="0" fontId="33" fillId="8" borderId="4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4" xfId="0" applyFill="1" applyBorder="1"/>
    <xf numFmtId="0" fontId="45" fillId="8" borderId="37" xfId="0" applyFont="1" applyFill="1" applyBorder="1" applyAlignment="1">
      <alignment horizontal="center"/>
    </xf>
    <xf numFmtId="0" fontId="37" fillId="8" borderId="37" xfId="0" applyFont="1" applyFill="1" applyBorder="1" applyAlignment="1">
      <alignment horizontal="center"/>
    </xf>
    <xf numFmtId="0" fontId="37" fillId="8" borderId="37" xfId="0" applyFont="1" applyFill="1" applyBorder="1"/>
    <xf numFmtId="0" fontId="55" fillId="0" borderId="1" xfId="43" quotePrefix="1" applyFont="1" applyBorder="1" applyAlignment="1">
      <alignment horizontal="center" vertical="top"/>
    </xf>
    <xf numFmtId="0" fontId="56" fillId="0" borderId="18" xfId="0" quotePrefix="1" applyFont="1" applyFill="1" applyBorder="1" applyAlignment="1">
      <alignment horizontal="center"/>
    </xf>
    <xf numFmtId="0" fontId="56" fillId="0" borderId="1" xfId="0" quotePrefix="1" applyFont="1" applyFill="1" applyBorder="1" applyAlignment="1">
      <alignment horizontal="center"/>
    </xf>
    <xf numFmtId="0" fontId="55" fillId="0" borderId="1" xfId="0" quotePrefix="1" applyFont="1" applyBorder="1" applyAlignment="1">
      <alignment horizontal="center" vertical="top"/>
    </xf>
    <xf numFmtId="1" fontId="56" fillId="0" borderId="18" xfId="0" quotePrefix="1" applyNumberFormat="1" applyFont="1" applyFill="1" applyBorder="1" applyAlignment="1">
      <alignment horizontal="center"/>
    </xf>
    <xf numFmtId="1" fontId="9" fillId="0" borderId="3" xfId="0" quotePrefix="1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3" fillId="0" borderId="12" xfId="0" applyFont="1" applyBorder="1" applyAlignment="1">
      <alignment horizontal="center" wrapText="1"/>
    </xf>
    <xf numFmtId="0" fontId="33" fillId="31" borderId="12" xfId="0" applyFont="1" applyFill="1" applyBorder="1" applyAlignment="1">
      <alignment horizontal="center" wrapText="1"/>
    </xf>
    <xf numFmtId="0" fontId="33" fillId="0" borderId="3" xfId="0" applyFont="1" applyBorder="1" applyAlignment="1">
      <alignment horizontal="center" wrapText="1"/>
    </xf>
    <xf numFmtId="0" fontId="6" fillId="8" borderId="6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/>
    <xf numFmtId="0" fontId="2" fillId="2" borderId="0" xfId="0" applyFont="1" applyFill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2" fillId="0" borderId="11" xfId="0" applyFont="1" applyBorder="1" applyAlignment="1">
      <alignment horizontal="center"/>
    </xf>
    <xf numFmtId="0" fontId="50" fillId="0" borderId="63" xfId="0" applyFont="1" applyBorder="1" applyAlignment="1">
      <alignment horizontal="center"/>
    </xf>
    <xf numFmtId="0" fontId="50" fillId="0" borderId="3" xfId="0" applyFont="1" applyBorder="1" applyAlignment="1">
      <alignment horizontal="center"/>
    </xf>
    <xf numFmtId="0" fontId="50" fillId="0" borderId="2" xfId="0" applyFont="1" applyBorder="1" applyAlignment="1">
      <alignment horizontal="center"/>
    </xf>
    <xf numFmtId="49" fontId="6" fillId="7" borderId="34" xfId="0" applyNumberFormat="1" applyFont="1" applyFill="1" applyBorder="1" applyAlignment="1">
      <alignment horizontal="center"/>
    </xf>
    <xf numFmtId="49" fontId="6" fillId="7" borderId="41" xfId="0" applyNumberFormat="1" applyFont="1" applyFill="1" applyBorder="1" applyAlignment="1">
      <alignment horizontal="center"/>
    </xf>
    <xf numFmtId="49" fontId="6" fillId="7" borderId="35" xfId="0" applyNumberFormat="1" applyFont="1" applyFill="1" applyBorder="1" applyAlignment="1">
      <alignment horizontal="center"/>
    </xf>
    <xf numFmtId="0" fontId="6" fillId="8" borderId="34" xfId="0" applyFont="1" applyFill="1" applyBorder="1" applyAlignment="1">
      <alignment horizontal="center"/>
    </xf>
    <xf numFmtId="0" fontId="6" fillId="8" borderId="41" xfId="0" applyFont="1" applyFill="1" applyBorder="1" applyAlignment="1">
      <alignment horizontal="center"/>
    </xf>
    <xf numFmtId="0" fontId="6" fillId="8" borderId="35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42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43" xfId="0" applyFont="1" applyBorder="1" applyAlignment="1">
      <alignment horizontal="center" wrapText="1"/>
    </xf>
    <xf numFmtId="49" fontId="7" fillId="0" borderId="36" xfId="0" applyNumberFormat="1" applyFont="1" applyBorder="1" applyAlignment="1">
      <alignment horizontal="center"/>
    </xf>
    <xf numFmtId="49" fontId="7" fillId="0" borderId="38" xfId="0" applyNumberFormat="1" applyFont="1" applyBorder="1" applyAlignment="1">
      <alignment horizontal="center"/>
    </xf>
    <xf numFmtId="49" fontId="7" fillId="0" borderId="44" xfId="0" applyNumberFormat="1" applyFont="1" applyBorder="1" applyAlignment="1">
      <alignment horizontal="center"/>
    </xf>
    <xf numFmtId="49" fontId="7" fillId="0" borderId="34" xfId="0" applyNumberFormat="1" applyFont="1" applyBorder="1" applyAlignment="1">
      <alignment horizontal="center"/>
    </xf>
    <xf numFmtId="49" fontId="7" fillId="0" borderId="41" xfId="0" applyNumberFormat="1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47" fillId="0" borderId="34" xfId="0" applyFont="1" applyBorder="1" applyAlignment="1">
      <alignment horizontal="center"/>
    </xf>
    <xf numFmtId="0" fontId="47" fillId="0" borderId="41" xfId="0" applyFont="1" applyBorder="1" applyAlignment="1">
      <alignment horizontal="center"/>
    </xf>
    <xf numFmtId="0" fontId="47" fillId="0" borderId="35" xfId="0" applyFont="1" applyBorder="1" applyAlignment="1">
      <alignment horizontal="center"/>
    </xf>
    <xf numFmtId="0" fontId="9" fillId="0" borderId="33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wrapText="1"/>
    </xf>
    <xf numFmtId="0" fontId="47" fillId="0" borderId="23" xfId="0" applyFont="1" applyBorder="1" applyAlignment="1">
      <alignment horizont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wrapText="1"/>
    </xf>
    <xf numFmtId="0" fontId="2" fillId="0" borderId="34" xfId="0" applyFont="1" applyBorder="1" applyAlignment="1">
      <alignment horizontal="center" wrapText="1"/>
    </xf>
    <xf numFmtId="0" fontId="11" fillId="0" borderId="36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0" fillId="31" borderId="22" xfId="0" applyFill="1" applyBorder="1"/>
    <xf numFmtId="0" fontId="0" fillId="31" borderId="4" xfId="0" applyFill="1" applyBorder="1"/>
    <xf numFmtId="0" fontId="37" fillId="31" borderId="37" xfId="0" applyFont="1" applyFill="1" applyBorder="1"/>
    <xf numFmtId="0" fontId="33" fillId="8" borderId="63" xfId="0" applyFont="1" applyFill="1" applyBorder="1" applyAlignment="1">
      <alignment horizontal="center"/>
    </xf>
    <xf numFmtId="0" fontId="0" fillId="8" borderId="63" xfId="0" applyFill="1" applyBorder="1" applyAlignment="1">
      <alignment horizontal="center"/>
    </xf>
    <xf numFmtId="0" fontId="0" fillId="8" borderId="63" xfId="0" applyFill="1" applyBorder="1"/>
    <xf numFmtId="0" fontId="0" fillId="31" borderId="63" xfId="0" applyFill="1" applyBorder="1"/>
    <xf numFmtId="0" fontId="33" fillId="8" borderId="22" xfId="0" applyFont="1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2" xfId="0" applyFill="1" applyBorder="1"/>
    <xf numFmtId="0" fontId="40" fillId="8" borderId="19" xfId="0" applyFont="1" applyFill="1" applyBorder="1" applyAlignment="1">
      <alignment wrapText="1"/>
    </xf>
    <xf numFmtId="0" fontId="33" fillId="31" borderId="15" xfId="0" applyFont="1" applyFill="1" applyBorder="1" applyAlignment="1">
      <alignment horizontal="center"/>
    </xf>
    <xf numFmtId="1" fontId="33" fillId="31" borderId="9" xfId="0" applyNumberFormat="1" applyFont="1" applyFill="1" applyBorder="1" applyAlignment="1">
      <alignment horizontal="center"/>
    </xf>
    <xf numFmtId="0" fontId="33" fillId="31" borderId="9" xfId="0" applyFont="1" applyFill="1" applyBorder="1" applyAlignment="1">
      <alignment horizontal="center" wrapText="1"/>
    </xf>
    <xf numFmtId="14" fontId="33" fillId="31" borderId="15" xfId="0" applyNumberFormat="1" applyFont="1" applyFill="1" applyBorder="1" applyAlignment="1">
      <alignment horizontal="center"/>
    </xf>
    <xf numFmtId="0" fontId="33" fillId="31" borderId="15" xfId="0" applyFont="1" applyFill="1" applyBorder="1" applyAlignment="1">
      <alignment horizontal="left" wrapText="1"/>
    </xf>
    <xf numFmtId="14" fontId="33" fillId="31" borderId="1" xfId="0" applyNumberFormat="1" applyFont="1" applyFill="1" applyBorder="1" applyAlignment="1">
      <alignment horizontal="center"/>
    </xf>
    <xf numFmtId="1" fontId="33" fillId="31" borderId="3" xfId="0" applyNumberFormat="1" applyFont="1" applyFill="1" applyBorder="1" applyAlignment="1">
      <alignment horizontal="center"/>
    </xf>
    <xf numFmtId="0" fontId="33" fillId="31" borderId="3" xfId="0" applyFont="1" applyFill="1" applyBorder="1" applyAlignment="1">
      <alignment horizontal="center" wrapText="1"/>
    </xf>
    <xf numFmtId="0" fontId="33" fillId="31" borderId="1" xfId="0" applyFont="1" applyFill="1" applyBorder="1" applyAlignment="1">
      <alignment horizontal="center"/>
    </xf>
    <xf numFmtId="0" fontId="33" fillId="31" borderId="1" xfId="0" applyFont="1" applyFill="1" applyBorder="1" applyAlignment="1">
      <alignment horizontal="left" wrapText="1"/>
    </xf>
    <xf numFmtId="0" fontId="33" fillId="31" borderId="20" xfId="0" applyFont="1" applyFill="1" applyBorder="1" applyAlignment="1">
      <alignment horizontal="center" wrapText="1"/>
    </xf>
    <xf numFmtId="0" fontId="33" fillId="31" borderId="39" xfId="0" applyFont="1" applyFill="1" applyBorder="1" applyAlignment="1">
      <alignment horizontal="left" wrapText="1"/>
    </xf>
    <xf numFmtId="0" fontId="33" fillId="31" borderId="46" xfId="0" applyFont="1" applyFill="1" applyBorder="1" applyAlignment="1">
      <alignment horizontal="center" wrapText="1"/>
    </xf>
    <xf numFmtId="4" fontId="33" fillId="31" borderId="40" xfId="0" applyNumberFormat="1" applyFont="1" applyFill="1" applyBorder="1" applyAlignment="1">
      <alignment horizontal="center"/>
    </xf>
    <xf numFmtId="0" fontId="33" fillId="31" borderId="40" xfId="0" applyFont="1" applyFill="1" applyBorder="1" applyAlignment="1">
      <alignment horizontal="center" wrapText="1"/>
    </xf>
    <xf numFmtId="14" fontId="45" fillId="31" borderId="39" xfId="0" applyNumberFormat="1" applyFont="1" applyFill="1" applyBorder="1" applyAlignment="1">
      <alignment horizontal="center"/>
    </xf>
    <xf numFmtId="1" fontId="45" fillId="31" borderId="20" xfId="0" applyNumberFormat="1" applyFont="1" applyFill="1" applyBorder="1" applyAlignment="1">
      <alignment horizontal="center"/>
    </xf>
    <xf numFmtId="0" fontId="45" fillId="31" borderId="20" xfId="0" applyFont="1" applyFill="1" applyBorder="1" applyAlignment="1">
      <alignment horizontal="center" wrapText="1"/>
    </xf>
    <xf numFmtId="0" fontId="45" fillId="31" borderId="39" xfId="0" applyFont="1" applyFill="1" applyBorder="1" applyAlignment="1">
      <alignment horizontal="center"/>
    </xf>
    <xf numFmtId="0" fontId="45" fillId="31" borderId="39" xfId="0" applyFont="1" applyFill="1" applyBorder="1" applyAlignment="1">
      <alignment horizontal="left" wrapText="1"/>
    </xf>
    <xf numFmtId="49" fontId="33" fillId="31" borderId="39" xfId="0" applyNumberFormat="1" applyFont="1" applyFill="1" applyBorder="1" applyAlignment="1">
      <alignment horizontal="center"/>
    </xf>
    <xf numFmtId="4" fontId="33" fillId="31" borderId="39" xfId="0" applyNumberFormat="1" applyFont="1" applyFill="1" applyBorder="1" applyAlignment="1">
      <alignment horizontal="center"/>
    </xf>
    <xf numFmtId="14" fontId="33" fillId="31" borderId="21" xfId="0" applyNumberFormat="1" applyFont="1" applyFill="1" applyBorder="1" applyAlignment="1">
      <alignment horizontal="center"/>
    </xf>
    <xf numFmtId="1" fontId="33" fillId="31" borderId="48" xfId="0" applyNumberFormat="1" applyFont="1" applyFill="1" applyBorder="1" applyAlignment="1">
      <alignment horizontal="center"/>
    </xf>
    <xf numFmtId="0" fontId="33" fillId="31" borderId="48" xfId="0" applyFont="1" applyFill="1" applyBorder="1" applyAlignment="1">
      <alignment horizontal="center" wrapText="1"/>
    </xf>
    <xf numFmtId="0" fontId="33" fillId="31" borderId="21" xfId="0" applyFont="1" applyFill="1" applyBorder="1" applyAlignment="1">
      <alignment horizontal="center"/>
    </xf>
    <xf numFmtId="0" fontId="33" fillId="31" borderId="21" xfId="0" applyFont="1" applyFill="1" applyBorder="1" applyAlignment="1">
      <alignment horizontal="center" wrapText="1"/>
    </xf>
    <xf numFmtId="0" fontId="33" fillId="31" borderId="21" xfId="0" applyFont="1" applyFill="1" applyBorder="1" applyAlignment="1">
      <alignment horizontal="left" wrapText="1"/>
    </xf>
    <xf numFmtId="0" fontId="54" fillId="6" borderId="10" xfId="0" applyFont="1" applyFill="1" applyBorder="1" applyAlignment="1">
      <alignment horizontal="center" wrapText="1"/>
    </xf>
    <xf numFmtId="0" fontId="54" fillId="6" borderId="11" xfId="0" applyFont="1" applyFill="1" applyBorder="1" applyAlignment="1">
      <alignment horizontal="center" wrapText="1"/>
    </xf>
    <xf numFmtId="0" fontId="54" fillId="6" borderId="12" xfId="0" applyFont="1" applyFill="1" applyBorder="1" applyAlignment="1">
      <alignment horizontal="center" wrapText="1"/>
    </xf>
  </cellXfs>
  <cellStyles count="4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Обычный 3" xfId="43"/>
    <cellStyle name="Плохой 2" xfId="37"/>
    <cellStyle name="Пояснение 2" xfId="38"/>
    <cellStyle name="Примечание 2" xfId="39"/>
    <cellStyle name="Примечание 3" xfId="44"/>
    <cellStyle name="Связанная ячейка 2" xfId="40"/>
    <cellStyle name="Текст предупреждения 2" xfId="41"/>
    <cellStyle name="Хороший 2" xfId="42"/>
  </cellStyles>
  <dxfs count="0"/>
  <tableStyles count="0" defaultTableStyle="TableStyleMedium9" defaultPivotStyle="PivotStyleLight16"/>
  <colors>
    <mruColors>
      <color rgb="FF99FF99"/>
      <color rgb="FF99FFCC"/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9"/>
  <sheetViews>
    <sheetView topLeftCell="A151" workbookViewId="0">
      <selection activeCell="D70" sqref="D70:E70"/>
    </sheetView>
  </sheetViews>
  <sheetFormatPr defaultRowHeight="15"/>
  <cols>
    <col min="1" max="1" width="8" customWidth="1"/>
    <col min="3" max="3" width="30.140625" customWidth="1"/>
    <col min="5" max="5" width="47.5703125" customWidth="1"/>
    <col min="7" max="7" width="6" customWidth="1"/>
    <col min="9" max="9" width="5.7109375" customWidth="1"/>
  </cols>
  <sheetData>
    <row r="2" spans="1:9">
      <c r="A2" s="285" t="s">
        <v>188</v>
      </c>
      <c r="B2" s="286"/>
      <c r="C2" s="286"/>
      <c r="D2" s="286"/>
      <c r="E2" s="286"/>
      <c r="F2" s="286"/>
      <c r="G2" s="286"/>
      <c r="H2" s="286"/>
      <c r="I2" s="287"/>
    </row>
    <row r="3" spans="1:9" ht="6" customHeight="1">
      <c r="A3" s="288"/>
      <c r="B3" s="289"/>
      <c r="C3" s="289"/>
      <c r="D3" s="289"/>
      <c r="E3" s="289"/>
      <c r="F3" s="289"/>
      <c r="G3" s="289"/>
      <c r="H3" s="289"/>
      <c r="I3" s="290"/>
    </row>
    <row r="4" spans="1:9" ht="15.75" thickBot="1">
      <c r="A4" s="1"/>
      <c r="B4" s="2"/>
      <c r="C4" s="2"/>
      <c r="D4" s="2"/>
      <c r="E4" s="2"/>
      <c r="F4" s="2"/>
      <c r="G4" s="2"/>
      <c r="H4" s="2"/>
      <c r="I4" s="3"/>
    </row>
    <row r="5" spans="1:9">
      <c r="A5" s="4" t="s">
        <v>0</v>
      </c>
      <c r="B5" s="291" t="s">
        <v>1</v>
      </c>
      <c r="C5" s="292"/>
      <c r="D5" s="291" t="s">
        <v>2</v>
      </c>
      <c r="E5" s="292"/>
      <c r="F5" s="291" t="s">
        <v>3</v>
      </c>
      <c r="G5" s="292"/>
      <c r="H5" s="291" t="s">
        <v>4</v>
      </c>
      <c r="I5" s="292"/>
    </row>
    <row r="6" spans="1:9">
      <c r="A6" s="5">
        <v>41275</v>
      </c>
      <c r="B6" s="267"/>
      <c r="C6" s="268"/>
      <c r="D6" s="267"/>
      <c r="E6" s="268"/>
      <c r="F6" s="267">
        <v>101091.36</v>
      </c>
      <c r="G6" s="268"/>
      <c r="H6" s="267">
        <v>95766.74</v>
      </c>
      <c r="I6" s="268"/>
    </row>
    <row r="7" spans="1:9">
      <c r="A7" s="6">
        <v>41288</v>
      </c>
      <c r="B7" s="267" t="s">
        <v>11</v>
      </c>
      <c r="C7" s="268"/>
      <c r="D7" s="267">
        <v>0</v>
      </c>
      <c r="E7" s="268"/>
      <c r="F7" s="267">
        <v>101351.06</v>
      </c>
      <c r="G7" s="268"/>
      <c r="H7" s="267">
        <v>95766.74</v>
      </c>
      <c r="I7" s="268"/>
    </row>
    <row r="8" spans="1:9">
      <c r="A8" s="5">
        <v>41289</v>
      </c>
      <c r="B8" s="267" t="s">
        <v>39</v>
      </c>
      <c r="C8" s="268"/>
      <c r="D8" s="267">
        <v>0</v>
      </c>
      <c r="E8" s="268"/>
      <c r="F8" s="267">
        <v>147351.06</v>
      </c>
      <c r="G8" s="293"/>
      <c r="H8" s="267">
        <v>95766.74</v>
      </c>
      <c r="I8" s="268"/>
    </row>
    <row r="9" spans="1:9">
      <c r="A9" s="5">
        <v>41291</v>
      </c>
      <c r="B9" s="267" t="s">
        <v>12</v>
      </c>
      <c r="C9" s="268"/>
      <c r="D9" s="267">
        <v>95766.74</v>
      </c>
      <c r="E9" s="268"/>
      <c r="F9" s="267">
        <v>51584.32</v>
      </c>
      <c r="G9" s="268"/>
      <c r="H9" s="267">
        <v>0</v>
      </c>
      <c r="I9" s="293"/>
    </row>
    <row r="10" spans="1:9">
      <c r="A10" s="5">
        <v>41292</v>
      </c>
      <c r="B10" s="267" t="s">
        <v>13</v>
      </c>
      <c r="C10" s="268"/>
      <c r="D10" s="267">
        <v>0</v>
      </c>
      <c r="E10" s="268"/>
      <c r="F10" s="267">
        <v>224602.06</v>
      </c>
      <c r="G10" s="268"/>
      <c r="H10" s="267">
        <v>0</v>
      </c>
      <c r="I10" s="268"/>
    </row>
    <row r="11" spans="1:9">
      <c r="A11" s="5">
        <v>41295</v>
      </c>
      <c r="B11" s="283" t="s">
        <v>14</v>
      </c>
      <c r="C11" s="284"/>
      <c r="D11" s="267">
        <v>0</v>
      </c>
      <c r="E11" s="268"/>
      <c r="F11" s="267">
        <v>277502.06</v>
      </c>
      <c r="G11" s="268"/>
      <c r="H11" s="267">
        <v>52900</v>
      </c>
      <c r="I11" s="268"/>
    </row>
    <row r="12" spans="1:9">
      <c r="A12" s="5">
        <v>41296</v>
      </c>
      <c r="B12" s="267" t="s">
        <v>15</v>
      </c>
      <c r="C12" s="268"/>
      <c r="D12" s="267" t="s">
        <v>5</v>
      </c>
      <c r="E12" s="268"/>
      <c r="F12" s="267">
        <v>259878.89</v>
      </c>
      <c r="G12" s="268"/>
      <c r="H12" s="267">
        <v>52900</v>
      </c>
      <c r="I12" s="268"/>
    </row>
    <row r="13" spans="1:9">
      <c r="A13" s="7">
        <v>41297</v>
      </c>
      <c r="B13" s="267" t="s">
        <v>16</v>
      </c>
      <c r="C13" s="268"/>
      <c r="D13" s="267" t="s">
        <v>6</v>
      </c>
      <c r="E13" s="268"/>
      <c r="F13" s="267">
        <v>259819.89</v>
      </c>
      <c r="G13" s="268"/>
      <c r="H13" s="267">
        <v>52900</v>
      </c>
      <c r="I13" s="268"/>
    </row>
    <row r="14" spans="1:9">
      <c r="A14" s="5">
        <v>41298</v>
      </c>
      <c r="B14" s="267">
        <v>0</v>
      </c>
      <c r="C14" s="268"/>
      <c r="D14" s="267" t="s">
        <v>7</v>
      </c>
      <c r="E14" s="268"/>
      <c r="F14" s="267">
        <v>245340.39</v>
      </c>
      <c r="G14" s="268"/>
      <c r="H14" s="267">
        <v>52900</v>
      </c>
      <c r="I14" s="268"/>
    </row>
    <row r="15" spans="1:9">
      <c r="A15" s="7">
        <v>41302</v>
      </c>
      <c r="B15" s="267" t="s">
        <v>17</v>
      </c>
      <c r="C15" s="268"/>
      <c r="D15" s="267">
        <v>0</v>
      </c>
      <c r="E15" s="268"/>
      <c r="F15" s="267">
        <v>246027.12</v>
      </c>
      <c r="G15" s="268"/>
      <c r="H15" s="267">
        <v>52900</v>
      </c>
      <c r="I15" s="268"/>
    </row>
    <row r="16" spans="1:9">
      <c r="A16" s="5">
        <v>41303</v>
      </c>
      <c r="B16" s="267">
        <v>36</v>
      </c>
      <c r="C16" s="268"/>
      <c r="D16" s="267">
        <v>0</v>
      </c>
      <c r="E16" s="268"/>
      <c r="F16" s="267">
        <v>246063.12</v>
      </c>
      <c r="G16" s="268"/>
      <c r="H16" s="267">
        <v>52900</v>
      </c>
      <c r="I16" s="268"/>
    </row>
    <row r="17" spans="1:9">
      <c r="A17" s="5">
        <v>41304</v>
      </c>
      <c r="B17" s="279">
        <v>0</v>
      </c>
      <c r="C17" s="279"/>
      <c r="D17" s="267" t="s">
        <v>8</v>
      </c>
      <c r="E17" s="268"/>
      <c r="F17" s="279">
        <v>197192.12</v>
      </c>
      <c r="G17" s="279"/>
      <c r="H17" s="267">
        <v>50673</v>
      </c>
      <c r="I17" s="268"/>
    </row>
    <row r="18" spans="1:9">
      <c r="A18" s="5">
        <v>41305</v>
      </c>
      <c r="B18" s="267" t="s">
        <v>18</v>
      </c>
      <c r="C18" s="268"/>
      <c r="D18" s="267">
        <v>0</v>
      </c>
      <c r="E18" s="268"/>
      <c r="F18" s="267">
        <v>201887.72</v>
      </c>
      <c r="G18" s="268"/>
      <c r="H18" s="267">
        <v>50673</v>
      </c>
      <c r="I18" s="268"/>
    </row>
    <row r="19" spans="1:9">
      <c r="A19" s="5">
        <v>41306</v>
      </c>
      <c r="B19" s="267" t="s">
        <v>19</v>
      </c>
      <c r="C19" s="268"/>
      <c r="D19" s="267" t="s">
        <v>9</v>
      </c>
      <c r="E19" s="268"/>
      <c r="F19" s="267">
        <v>152148.42000000001</v>
      </c>
      <c r="G19" s="268"/>
      <c r="H19" s="267">
        <v>673</v>
      </c>
      <c r="I19" s="268"/>
    </row>
    <row r="20" spans="1:9">
      <c r="A20" s="5">
        <v>41309</v>
      </c>
      <c r="B20" s="267" t="s">
        <v>20</v>
      </c>
      <c r="C20" s="268"/>
      <c r="D20" s="267" t="s">
        <v>23</v>
      </c>
      <c r="E20" s="268"/>
      <c r="F20" s="267">
        <v>85619.64</v>
      </c>
      <c r="G20" s="268"/>
      <c r="H20" s="267">
        <v>673</v>
      </c>
      <c r="I20" s="268"/>
    </row>
    <row r="21" spans="1:9">
      <c r="A21" s="5">
        <v>41310</v>
      </c>
      <c r="B21" s="275" t="s">
        <v>10</v>
      </c>
      <c r="C21" s="276"/>
      <c r="D21" s="267">
        <v>0</v>
      </c>
      <c r="E21" s="268"/>
      <c r="F21" s="267">
        <v>100519.64</v>
      </c>
      <c r="G21" s="268"/>
      <c r="H21" s="267">
        <v>15573</v>
      </c>
      <c r="I21" s="268"/>
    </row>
    <row r="22" spans="1:9">
      <c r="A22" s="5">
        <v>41310</v>
      </c>
      <c r="B22" s="267" t="s">
        <v>21</v>
      </c>
      <c r="C22" s="268"/>
      <c r="D22" s="267">
        <v>0</v>
      </c>
      <c r="E22" s="268"/>
      <c r="F22" s="267">
        <v>100628</v>
      </c>
      <c r="G22" s="268"/>
      <c r="H22" s="267">
        <v>15573</v>
      </c>
      <c r="I22" s="268"/>
    </row>
    <row r="23" spans="1:9">
      <c r="A23" s="5">
        <v>41311</v>
      </c>
      <c r="B23" s="267" t="s">
        <v>22</v>
      </c>
      <c r="C23" s="268"/>
      <c r="D23" s="279" t="s">
        <v>24</v>
      </c>
      <c r="E23" s="279"/>
      <c r="F23" s="267">
        <v>79916.429999999993</v>
      </c>
      <c r="G23" s="268"/>
      <c r="H23" s="267">
        <v>15573</v>
      </c>
      <c r="I23" s="268"/>
    </row>
    <row r="24" spans="1:9">
      <c r="A24" s="5">
        <v>41312</v>
      </c>
      <c r="B24" s="267">
        <v>1116.82</v>
      </c>
      <c r="C24" s="268"/>
      <c r="D24" s="267">
        <v>0</v>
      </c>
      <c r="E24" s="268"/>
      <c r="F24" s="267">
        <v>81033.25</v>
      </c>
      <c r="G24" s="268"/>
      <c r="H24" s="267">
        <v>15573</v>
      </c>
      <c r="I24" s="268"/>
    </row>
    <row r="25" spans="1:9">
      <c r="A25" s="5">
        <v>41316</v>
      </c>
      <c r="B25" s="279" t="s">
        <v>38</v>
      </c>
      <c r="C25" s="279"/>
      <c r="D25" s="267" t="s">
        <v>28</v>
      </c>
      <c r="E25" s="268"/>
      <c r="F25" s="279">
        <v>177034.33</v>
      </c>
      <c r="G25" s="279"/>
      <c r="H25" s="267">
        <v>15573</v>
      </c>
      <c r="I25" s="268"/>
    </row>
    <row r="26" spans="1:9">
      <c r="A26" s="5">
        <v>41316</v>
      </c>
      <c r="B26" s="283" t="s">
        <v>25</v>
      </c>
      <c r="C26" s="284"/>
      <c r="D26" s="267">
        <v>0</v>
      </c>
      <c r="E26" s="268"/>
      <c r="F26" s="267">
        <v>177034.33</v>
      </c>
      <c r="G26" s="268"/>
      <c r="H26" s="267">
        <v>68473</v>
      </c>
      <c r="I26" s="268"/>
    </row>
    <row r="27" spans="1:9">
      <c r="A27" s="5">
        <v>41316</v>
      </c>
      <c r="B27" s="267" t="s">
        <v>26</v>
      </c>
      <c r="C27" s="268"/>
      <c r="D27" s="267">
        <v>0</v>
      </c>
      <c r="E27" s="268"/>
      <c r="F27" s="267">
        <v>177034.33</v>
      </c>
      <c r="G27" s="268"/>
      <c r="H27" s="267">
        <v>68473</v>
      </c>
      <c r="I27" s="268"/>
    </row>
    <row r="28" spans="1:9">
      <c r="A28" s="5">
        <v>41317</v>
      </c>
      <c r="B28" s="267" t="s">
        <v>27</v>
      </c>
      <c r="C28" s="268"/>
      <c r="D28" s="267">
        <v>0</v>
      </c>
      <c r="E28" s="268"/>
      <c r="F28" s="267">
        <v>178114.26</v>
      </c>
      <c r="G28" s="268"/>
      <c r="H28" s="267">
        <v>68473</v>
      </c>
      <c r="I28" s="268"/>
    </row>
    <row r="29" spans="1:9">
      <c r="A29" s="5">
        <v>41318</v>
      </c>
      <c r="B29" s="267" t="s">
        <v>29</v>
      </c>
      <c r="C29" s="268"/>
      <c r="D29" s="267">
        <v>0</v>
      </c>
      <c r="E29" s="268"/>
      <c r="F29" s="267">
        <v>178380.56</v>
      </c>
      <c r="G29" s="268"/>
      <c r="H29" s="267">
        <v>68473</v>
      </c>
      <c r="I29" s="268"/>
    </row>
    <row r="30" spans="1:9">
      <c r="A30" s="5">
        <v>41320</v>
      </c>
      <c r="B30" s="267" t="s">
        <v>30</v>
      </c>
      <c r="C30" s="268"/>
      <c r="D30" s="267">
        <v>0</v>
      </c>
      <c r="E30" s="268"/>
      <c r="F30" s="267">
        <v>178380.56</v>
      </c>
      <c r="G30" s="268"/>
      <c r="H30" s="267">
        <v>68473</v>
      </c>
      <c r="I30" s="268"/>
    </row>
    <row r="31" spans="1:9">
      <c r="A31" s="5">
        <v>41320</v>
      </c>
      <c r="B31" s="267" t="s">
        <v>31</v>
      </c>
      <c r="C31" s="268"/>
      <c r="D31" s="267" t="s">
        <v>32</v>
      </c>
      <c r="E31" s="268"/>
      <c r="F31" s="267">
        <v>222278.01</v>
      </c>
      <c r="G31" s="268"/>
      <c r="H31" s="267">
        <v>68473</v>
      </c>
      <c r="I31" s="268"/>
    </row>
    <row r="32" spans="1:9">
      <c r="A32" s="5">
        <v>41323</v>
      </c>
      <c r="B32" s="279">
        <v>1172.74</v>
      </c>
      <c r="C32" s="279"/>
      <c r="D32" s="267" t="s">
        <v>33</v>
      </c>
      <c r="E32" s="268"/>
      <c r="F32" s="279">
        <v>177105.76</v>
      </c>
      <c r="G32" s="279"/>
      <c r="H32" s="267">
        <v>68473</v>
      </c>
      <c r="I32" s="268"/>
    </row>
    <row r="33" spans="1:9">
      <c r="A33" s="5">
        <v>41324</v>
      </c>
      <c r="B33" s="267">
        <v>23560.19</v>
      </c>
      <c r="C33" s="268"/>
      <c r="D33" s="267">
        <v>0</v>
      </c>
      <c r="E33" s="268"/>
      <c r="F33" s="267">
        <v>200665.95</v>
      </c>
      <c r="G33" s="268"/>
      <c r="H33" s="267">
        <v>68473</v>
      </c>
      <c r="I33" s="268"/>
    </row>
    <row r="34" spans="1:9">
      <c r="A34" s="5">
        <v>41325</v>
      </c>
      <c r="B34" s="267">
        <v>297.16000000000003</v>
      </c>
      <c r="C34" s="268"/>
      <c r="D34" s="267">
        <v>0</v>
      </c>
      <c r="E34" s="268"/>
      <c r="F34" s="267">
        <v>200963.11</v>
      </c>
      <c r="G34" s="268"/>
      <c r="H34" s="267">
        <v>68473</v>
      </c>
      <c r="I34" s="268"/>
    </row>
    <row r="35" spans="1:9">
      <c r="A35" s="5">
        <v>41327</v>
      </c>
      <c r="B35" s="279">
        <v>4736.45</v>
      </c>
      <c r="C35" s="279"/>
      <c r="D35" s="267" t="s">
        <v>34</v>
      </c>
      <c r="E35" s="268"/>
      <c r="F35" s="267">
        <v>197699.56</v>
      </c>
      <c r="G35" s="268"/>
      <c r="H35" s="267">
        <v>68473</v>
      </c>
      <c r="I35" s="268"/>
    </row>
    <row r="36" spans="1:9">
      <c r="A36" s="5">
        <v>41330</v>
      </c>
      <c r="B36" s="267">
        <v>993.82</v>
      </c>
      <c r="C36" s="268"/>
      <c r="D36" s="280">
        <v>0</v>
      </c>
      <c r="E36" s="280"/>
      <c r="F36" s="267">
        <v>198693.38</v>
      </c>
      <c r="G36" s="268"/>
      <c r="H36" s="267">
        <v>68473</v>
      </c>
      <c r="I36" s="268"/>
    </row>
    <row r="37" spans="1:9">
      <c r="A37" s="5">
        <v>41331</v>
      </c>
      <c r="B37" s="294" t="s">
        <v>35</v>
      </c>
      <c r="C37" s="294"/>
      <c r="D37" s="267" t="s">
        <v>36</v>
      </c>
      <c r="E37" s="268"/>
      <c r="F37" s="280">
        <v>196028.88</v>
      </c>
      <c r="G37" s="280"/>
      <c r="H37" s="267">
        <v>121273</v>
      </c>
      <c r="I37" s="268"/>
    </row>
    <row r="38" spans="1:9">
      <c r="A38" s="5">
        <v>41331</v>
      </c>
      <c r="B38" s="267">
        <v>206.5</v>
      </c>
      <c r="C38" s="268"/>
      <c r="D38" s="267">
        <v>0</v>
      </c>
      <c r="E38" s="268"/>
      <c r="F38" s="267">
        <v>196028.88</v>
      </c>
      <c r="G38" s="268"/>
      <c r="H38" s="267">
        <v>121273</v>
      </c>
      <c r="I38" s="268"/>
    </row>
    <row r="39" spans="1:9">
      <c r="A39" s="5">
        <v>41332</v>
      </c>
      <c r="B39" s="267">
        <v>0</v>
      </c>
      <c r="C39" s="268"/>
      <c r="D39" s="267" t="s">
        <v>37</v>
      </c>
      <c r="E39" s="268"/>
      <c r="F39" s="267">
        <v>60759.71</v>
      </c>
      <c r="G39" s="268"/>
      <c r="H39" s="267">
        <v>49042.39</v>
      </c>
      <c r="I39" s="268"/>
    </row>
    <row r="40" spans="1:9">
      <c r="A40" s="5">
        <v>41333</v>
      </c>
      <c r="B40" s="281">
        <v>332.9</v>
      </c>
      <c r="C40" s="282"/>
      <c r="D40" s="279">
        <v>32160.65</v>
      </c>
      <c r="E40" s="279"/>
      <c r="F40" s="267">
        <v>-18918.2</v>
      </c>
      <c r="G40" s="268"/>
      <c r="H40" s="267">
        <v>28931.96</v>
      </c>
      <c r="I40" s="268"/>
    </row>
    <row r="41" spans="1:9">
      <c r="A41" s="5">
        <v>41334</v>
      </c>
      <c r="B41" s="280">
        <v>6525.26</v>
      </c>
      <c r="C41" s="280"/>
      <c r="D41" s="267">
        <v>0</v>
      </c>
      <c r="E41" s="268"/>
      <c r="F41" s="267">
        <v>-12392.94</v>
      </c>
      <c r="G41" s="268"/>
      <c r="H41" s="267">
        <v>35457.22</v>
      </c>
      <c r="I41" s="268"/>
    </row>
    <row r="42" spans="1:9">
      <c r="A42" s="5">
        <v>41337</v>
      </c>
      <c r="B42" s="267">
        <v>1.69</v>
      </c>
      <c r="C42" s="268"/>
      <c r="D42" s="280">
        <v>0</v>
      </c>
      <c r="E42" s="280"/>
      <c r="F42" s="267">
        <v>-12391.25</v>
      </c>
      <c r="G42" s="268"/>
      <c r="H42" s="267">
        <v>35458.910000000003</v>
      </c>
      <c r="I42" s="268"/>
    </row>
    <row r="43" spans="1:9">
      <c r="A43" s="5">
        <v>41338</v>
      </c>
      <c r="B43" s="280" t="s">
        <v>38</v>
      </c>
      <c r="C43" s="280"/>
      <c r="D43" s="267">
        <v>0</v>
      </c>
      <c r="E43" s="268"/>
      <c r="F43" s="280">
        <v>81574.210000000006</v>
      </c>
      <c r="G43" s="280"/>
      <c r="H43" s="267">
        <v>47850.16</v>
      </c>
      <c r="I43" s="268"/>
    </row>
    <row r="44" spans="1:9">
      <c r="A44" s="5">
        <v>41338</v>
      </c>
      <c r="B44" s="281">
        <v>115.3</v>
      </c>
      <c r="C44" s="282"/>
      <c r="D44" s="267">
        <v>0</v>
      </c>
      <c r="E44" s="268"/>
      <c r="F44" s="267">
        <v>81574.210000000006</v>
      </c>
      <c r="G44" s="268"/>
      <c r="H44" s="267">
        <v>47850.16</v>
      </c>
      <c r="I44" s="268"/>
    </row>
    <row r="45" spans="1:9">
      <c r="A45" s="5">
        <v>41339</v>
      </c>
      <c r="B45" s="267" t="s">
        <v>40</v>
      </c>
      <c r="C45" s="268"/>
      <c r="D45" s="279">
        <v>0</v>
      </c>
      <c r="E45" s="279"/>
      <c r="F45" s="267">
        <v>114410.4</v>
      </c>
      <c r="G45" s="268"/>
      <c r="H45" s="267">
        <v>47850.16</v>
      </c>
      <c r="I45" s="268"/>
    </row>
    <row r="46" spans="1:9">
      <c r="A46" s="5">
        <v>41340</v>
      </c>
      <c r="B46" s="267">
        <v>28.38</v>
      </c>
      <c r="C46" s="268"/>
      <c r="D46" s="267" t="s">
        <v>41</v>
      </c>
      <c r="E46" s="268"/>
      <c r="F46" s="280">
        <v>111138.78</v>
      </c>
      <c r="G46" s="280"/>
      <c r="H46" s="267">
        <v>47850.16</v>
      </c>
      <c r="I46" s="268"/>
    </row>
    <row r="47" spans="1:9">
      <c r="A47" s="5">
        <v>41345</v>
      </c>
      <c r="B47" s="267">
        <v>224.7</v>
      </c>
      <c r="C47" s="268"/>
      <c r="D47" s="267" t="s">
        <v>42</v>
      </c>
      <c r="E47" s="268"/>
      <c r="F47" s="267">
        <v>96297.66</v>
      </c>
      <c r="G47" s="268"/>
      <c r="H47" s="267">
        <v>47850.16</v>
      </c>
      <c r="I47" s="268"/>
    </row>
    <row r="48" spans="1:9">
      <c r="A48" s="5">
        <v>41346</v>
      </c>
      <c r="B48" s="267">
        <v>5</v>
      </c>
      <c r="C48" s="268"/>
      <c r="D48" s="267" t="s">
        <v>43</v>
      </c>
      <c r="E48" s="268"/>
      <c r="F48" s="267">
        <v>81957.66</v>
      </c>
      <c r="G48" s="268"/>
      <c r="H48" s="267">
        <v>47850.16</v>
      </c>
      <c r="I48" s="268"/>
    </row>
    <row r="49" spans="1:9">
      <c r="A49" s="5">
        <v>41347</v>
      </c>
      <c r="B49" s="267">
        <v>62500</v>
      </c>
      <c r="C49" s="268"/>
      <c r="D49" s="267" t="s">
        <v>44</v>
      </c>
      <c r="E49" s="268"/>
      <c r="F49" s="267">
        <v>108097.44</v>
      </c>
      <c r="G49" s="268"/>
      <c r="H49" s="267">
        <v>47850.16</v>
      </c>
      <c r="I49" s="268"/>
    </row>
    <row r="50" spans="1:9">
      <c r="A50" s="5">
        <v>41348</v>
      </c>
      <c r="B50" s="278">
        <v>393.7</v>
      </c>
      <c r="C50" s="278"/>
      <c r="D50" s="267">
        <v>0</v>
      </c>
      <c r="E50" s="268"/>
      <c r="F50" s="279">
        <v>108491.14</v>
      </c>
      <c r="G50" s="279"/>
      <c r="H50" s="267">
        <v>47850.16</v>
      </c>
      <c r="I50" s="268"/>
    </row>
    <row r="51" spans="1:9">
      <c r="A51" s="5">
        <v>41351</v>
      </c>
      <c r="B51" s="267">
        <v>39.979999999999997</v>
      </c>
      <c r="C51" s="268"/>
      <c r="D51" s="267">
        <v>0</v>
      </c>
      <c r="E51" s="268"/>
      <c r="F51" s="267">
        <v>108531.12</v>
      </c>
      <c r="G51" s="268"/>
      <c r="H51" s="267">
        <v>47850.16</v>
      </c>
      <c r="I51" s="268"/>
    </row>
    <row r="52" spans="1:9">
      <c r="A52" s="7">
        <v>41353</v>
      </c>
      <c r="B52" s="267">
        <v>368.16</v>
      </c>
      <c r="C52" s="268"/>
      <c r="D52" s="279" t="s">
        <v>47</v>
      </c>
      <c r="E52" s="279"/>
      <c r="F52" s="267">
        <v>98290.13</v>
      </c>
      <c r="G52" s="268"/>
      <c r="H52" s="267">
        <v>43341.01</v>
      </c>
      <c r="I52" s="268"/>
    </row>
    <row r="53" spans="1:9">
      <c r="A53" s="5">
        <v>41354</v>
      </c>
      <c r="B53" s="280">
        <v>0</v>
      </c>
      <c r="C53" s="280"/>
      <c r="D53" s="267">
        <v>51.25</v>
      </c>
      <c r="E53" s="268"/>
      <c r="F53" s="267">
        <v>98238.88</v>
      </c>
      <c r="G53" s="268"/>
      <c r="H53" s="267">
        <v>43241.01</v>
      </c>
      <c r="I53" s="268"/>
    </row>
    <row r="54" spans="1:9">
      <c r="A54" s="5">
        <v>41355</v>
      </c>
      <c r="B54" s="267">
        <v>0</v>
      </c>
      <c r="C54" s="268"/>
      <c r="D54" s="267" t="s">
        <v>46</v>
      </c>
      <c r="E54" s="268"/>
      <c r="F54" s="267">
        <v>98237.43</v>
      </c>
      <c r="G54" s="268"/>
      <c r="H54" s="267">
        <v>43241.01</v>
      </c>
      <c r="I54" s="268"/>
    </row>
    <row r="55" spans="1:9">
      <c r="A55" s="5">
        <v>41359</v>
      </c>
      <c r="B55" s="267">
        <v>0</v>
      </c>
      <c r="C55" s="268"/>
      <c r="D55" s="267" t="s">
        <v>45</v>
      </c>
      <c r="E55" s="268"/>
      <c r="F55" s="267">
        <v>88237.43</v>
      </c>
      <c r="G55" s="268"/>
      <c r="H55" s="267">
        <v>43241.01</v>
      </c>
      <c r="I55" s="268"/>
    </row>
    <row r="56" spans="1:9">
      <c r="A56" s="5">
        <v>41362</v>
      </c>
      <c r="B56" s="267">
        <v>45000</v>
      </c>
      <c r="C56" s="268"/>
      <c r="D56" s="279" t="s">
        <v>49</v>
      </c>
      <c r="E56" s="279"/>
      <c r="F56" s="267">
        <v>66657.64</v>
      </c>
      <c r="G56" s="268"/>
      <c r="H56" s="267">
        <v>11017.62</v>
      </c>
      <c r="I56" s="268"/>
    </row>
    <row r="57" spans="1:9">
      <c r="A57" s="5">
        <v>41362</v>
      </c>
      <c r="B57" s="267">
        <v>3971.25</v>
      </c>
      <c r="C57" s="268"/>
      <c r="D57" s="267">
        <v>0</v>
      </c>
      <c r="E57" s="268"/>
      <c r="F57" s="267">
        <v>66657.64</v>
      </c>
      <c r="G57" s="268"/>
      <c r="H57" s="267">
        <v>11017.62</v>
      </c>
      <c r="I57" s="268"/>
    </row>
    <row r="58" spans="1:9">
      <c r="A58" s="5">
        <v>41365</v>
      </c>
      <c r="B58" s="281">
        <v>5756.7</v>
      </c>
      <c r="C58" s="282"/>
      <c r="D58" s="267" t="s">
        <v>48</v>
      </c>
      <c r="E58" s="268"/>
      <c r="F58" s="267">
        <v>49462.93</v>
      </c>
      <c r="G58" s="268"/>
      <c r="H58" s="267">
        <v>11017.62</v>
      </c>
      <c r="I58" s="268"/>
    </row>
    <row r="59" spans="1:9">
      <c r="A59" s="5">
        <v>41366</v>
      </c>
      <c r="B59" s="267">
        <v>0</v>
      </c>
      <c r="C59" s="268"/>
      <c r="D59" s="267" t="s">
        <v>50</v>
      </c>
      <c r="E59" s="268"/>
      <c r="F59" s="267">
        <v>16080.54</v>
      </c>
      <c r="G59" s="268"/>
      <c r="H59" s="267">
        <v>11017.62</v>
      </c>
      <c r="I59" s="268"/>
    </row>
    <row r="60" spans="1:9">
      <c r="A60" s="5">
        <v>41367</v>
      </c>
      <c r="B60" s="264">
        <v>0</v>
      </c>
      <c r="C60" s="264"/>
      <c r="D60" s="264" t="s">
        <v>61</v>
      </c>
      <c r="E60" s="264"/>
      <c r="F60" s="264">
        <v>11307.94</v>
      </c>
      <c r="G60" s="264"/>
      <c r="H60" s="264">
        <v>11017.62</v>
      </c>
      <c r="I60" s="264"/>
    </row>
    <row r="61" spans="1:9">
      <c r="A61" s="5">
        <v>41368</v>
      </c>
      <c r="B61" s="264">
        <v>0</v>
      </c>
      <c r="C61" s="264"/>
      <c r="D61" s="264">
        <v>3200</v>
      </c>
      <c r="E61" s="264"/>
      <c r="F61" s="264">
        <v>8107.94</v>
      </c>
      <c r="G61" s="264"/>
      <c r="H61" s="264">
        <v>11017.62</v>
      </c>
      <c r="I61" s="264"/>
    </row>
    <row r="62" spans="1:9">
      <c r="A62" s="5">
        <v>41369</v>
      </c>
      <c r="B62" s="264" t="s">
        <v>38</v>
      </c>
      <c r="C62" s="264"/>
      <c r="D62" s="264">
        <v>0</v>
      </c>
      <c r="E62" s="264"/>
      <c r="F62" s="267">
        <v>54107.94</v>
      </c>
      <c r="G62" s="268"/>
      <c r="H62" s="264">
        <v>11017.62</v>
      </c>
      <c r="I62" s="264"/>
    </row>
    <row r="63" spans="1:9">
      <c r="A63" s="5">
        <v>41373</v>
      </c>
      <c r="B63" s="264">
        <v>4975</v>
      </c>
      <c r="C63" s="264"/>
      <c r="D63" s="264">
        <v>0</v>
      </c>
      <c r="E63" s="264"/>
      <c r="F63" s="264"/>
      <c r="G63" s="264"/>
      <c r="H63" s="264"/>
      <c r="I63" s="264"/>
    </row>
    <row r="64" spans="1:9">
      <c r="A64" s="5">
        <v>41373</v>
      </c>
      <c r="B64" s="266" t="s">
        <v>51</v>
      </c>
      <c r="C64" s="266"/>
      <c r="D64" s="264">
        <v>0</v>
      </c>
      <c r="E64" s="264"/>
      <c r="F64" s="264"/>
      <c r="G64" s="264"/>
      <c r="H64" s="264"/>
      <c r="I64" s="264"/>
    </row>
    <row r="65" spans="1:9">
      <c r="A65" s="5">
        <v>41373</v>
      </c>
      <c r="B65" s="264" t="s">
        <v>52</v>
      </c>
      <c r="C65" s="264"/>
      <c r="D65" s="264">
        <v>0</v>
      </c>
      <c r="E65" s="264"/>
      <c r="F65" s="264">
        <v>107921.8</v>
      </c>
      <c r="G65" s="264"/>
      <c r="H65" s="264">
        <v>64792.62</v>
      </c>
      <c r="I65" s="264"/>
    </row>
    <row r="66" spans="1:9">
      <c r="A66" s="8">
        <v>41374</v>
      </c>
      <c r="B66" s="264">
        <v>0</v>
      </c>
      <c r="C66" s="264"/>
      <c r="D66" s="264">
        <v>18893.36</v>
      </c>
      <c r="E66" s="264"/>
      <c r="F66" s="264">
        <v>89028.44</v>
      </c>
      <c r="G66" s="264"/>
      <c r="H66" s="264">
        <v>64792.62</v>
      </c>
      <c r="I66" s="264"/>
    </row>
    <row r="67" spans="1:9">
      <c r="A67" s="8">
        <v>41375</v>
      </c>
      <c r="B67" s="264">
        <v>344.6</v>
      </c>
      <c r="C67" s="264"/>
      <c r="D67" s="264" t="s">
        <v>62</v>
      </c>
      <c r="E67" s="264"/>
      <c r="F67" s="264">
        <v>61851.27</v>
      </c>
      <c r="G67" s="264"/>
      <c r="H67" s="264">
        <v>64792.62</v>
      </c>
      <c r="I67" s="264"/>
    </row>
    <row r="68" spans="1:9">
      <c r="A68" s="8">
        <v>41376</v>
      </c>
      <c r="B68" s="264">
        <v>1487</v>
      </c>
      <c r="C68" s="264"/>
      <c r="D68" s="264">
        <v>0</v>
      </c>
      <c r="E68" s="264"/>
      <c r="F68" s="264">
        <v>63338.27</v>
      </c>
      <c r="G68" s="264"/>
      <c r="H68" s="264">
        <v>64792.62</v>
      </c>
      <c r="I68" s="264"/>
    </row>
    <row r="69" spans="1:9">
      <c r="A69" s="8">
        <v>41382</v>
      </c>
      <c r="B69" s="264">
        <v>0</v>
      </c>
      <c r="C69" s="264"/>
      <c r="D69" s="264" t="s">
        <v>53</v>
      </c>
      <c r="E69" s="264"/>
      <c r="F69" s="264">
        <v>25992.65</v>
      </c>
      <c r="G69" s="264"/>
      <c r="H69" s="264">
        <v>27447</v>
      </c>
      <c r="I69" s="264"/>
    </row>
    <row r="70" spans="1:9">
      <c r="A70" s="8">
        <v>41386</v>
      </c>
      <c r="B70" s="264" t="s">
        <v>54</v>
      </c>
      <c r="C70" s="264"/>
      <c r="D70" s="264">
        <v>0</v>
      </c>
      <c r="E70" s="264"/>
      <c r="F70" s="264">
        <v>83492.649999999994</v>
      </c>
      <c r="G70" s="264"/>
      <c r="H70" s="264">
        <v>27447</v>
      </c>
      <c r="I70" s="264"/>
    </row>
    <row r="71" spans="1:9">
      <c r="A71" s="8">
        <v>41387</v>
      </c>
      <c r="B71" s="264">
        <v>89.1</v>
      </c>
      <c r="C71" s="264"/>
      <c r="D71" s="264">
        <v>0</v>
      </c>
      <c r="E71" s="264"/>
      <c r="F71" s="264">
        <v>83581.75</v>
      </c>
      <c r="G71" s="264"/>
      <c r="H71" s="264">
        <v>27447</v>
      </c>
      <c r="I71" s="264"/>
    </row>
    <row r="72" spans="1:9">
      <c r="A72" s="8">
        <v>41388</v>
      </c>
      <c r="B72" s="264">
        <v>141.18</v>
      </c>
      <c r="C72" s="264"/>
      <c r="D72" s="264">
        <v>0</v>
      </c>
      <c r="E72" s="264"/>
      <c r="F72" s="264">
        <v>83722.929999999993</v>
      </c>
      <c r="G72" s="264"/>
      <c r="H72" s="264">
        <v>27447</v>
      </c>
      <c r="I72" s="264"/>
    </row>
    <row r="73" spans="1:9">
      <c r="A73" s="8">
        <v>41389</v>
      </c>
      <c r="B73" s="264">
        <v>0</v>
      </c>
      <c r="C73" s="264"/>
      <c r="D73" s="264" t="s">
        <v>57</v>
      </c>
      <c r="E73" s="264"/>
      <c r="F73" s="264">
        <v>67077.179999999993</v>
      </c>
      <c r="G73" s="264"/>
      <c r="H73" s="264">
        <v>27447</v>
      </c>
      <c r="I73" s="264"/>
    </row>
    <row r="74" spans="1:9">
      <c r="A74" s="8">
        <v>41390</v>
      </c>
      <c r="B74" s="266" t="s">
        <v>58</v>
      </c>
      <c r="C74" s="266"/>
      <c r="D74" s="264" t="s">
        <v>60</v>
      </c>
      <c r="E74" s="264"/>
      <c r="F74" s="264">
        <v>150712.18</v>
      </c>
      <c r="G74" s="264"/>
      <c r="H74" s="264">
        <v>65347</v>
      </c>
      <c r="I74" s="264"/>
    </row>
    <row r="75" spans="1:9">
      <c r="A75" s="8">
        <v>41393</v>
      </c>
      <c r="B75" s="271" t="s">
        <v>59</v>
      </c>
      <c r="C75" s="271"/>
      <c r="D75" s="264" t="s">
        <v>56</v>
      </c>
      <c r="E75" s="264"/>
      <c r="F75" s="264">
        <v>23736.77</v>
      </c>
      <c r="G75" s="264"/>
      <c r="H75" s="264">
        <v>23795.07</v>
      </c>
      <c r="I75" s="264"/>
    </row>
    <row r="76" spans="1:9">
      <c r="A76" s="5">
        <v>41394</v>
      </c>
      <c r="B76" s="264">
        <v>5780.1</v>
      </c>
      <c r="C76" s="264"/>
      <c r="D76" s="264" t="s">
        <v>55</v>
      </c>
      <c r="E76" s="264"/>
      <c r="F76" s="264">
        <v>27153.79</v>
      </c>
      <c r="G76" s="264"/>
      <c r="H76" s="264">
        <v>23795.07</v>
      </c>
      <c r="I76" s="264"/>
    </row>
    <row r="77" spans="1:9">
      <c r="A77" s="5">
        <v>41402</v>
      </c>
      <c r="B77" s="264">
        <v>192.1</v>
      </c>
      <c r="C77" s="264"/>
      <c r="D77" s="264">
        <v>0</v>
      </c>
      <c r="E77" s="264"/>
      <c r="F77" s="264">
        <v>27345.89</v>
      </c>
      <c r="G77" s="264"/>
      <c r="H77" s="264">
        <v>23795.07</v>
      </c>
      <c r="I77" s="264"/>
    </row>
    <row r="78" spans="1:9">
      <c r="A78" s="5">
        <v>41408</v>
      </c>
      <c r="B78" s="264">
        <v>403</v>
      </c>
      <c r="C78" s="264"/>
      <c r="D78" s="264">
        <v>0</v>
      </c>
      <c r="E78" s="264"/>
      <c r="F78" s="264">
        <v>27748.89</v>
      </c>
      <c r="G78" s="264"/>
      <c r="H78" s="264">
        <v>23795.07</v>
      </c>
      <c r="I78" s="264"/>
    </row>
    <row r="79" spans="1:9">
      <c r="A79" s="5">
        <v>41410</v>
      </c>
      <c r="B79" s="264">
        <v>0</v>
      </c>
      <c r="C79" s="264"/>
      <c r="D79" s="264" t="s">
        <v>64</v>
      </c>
      <c r="E79" s="264"/>
      <c r="F79" s="264">
        <v>17748.89</v>
      </c>
      <c r="G79" s="264"/>
      <c r="H79" s="264">
        <v>23795.07</v>
      </c>
      <c r="I79" s="264"/>
    </row>
    <row r="80" spans="1:9">
      <c r="A80" s="5">
        <v>41411</v>
      </c>
      <c r="B80" s="264">
        <v>0</v>
      </c>
      <c r="C80" s="264"/>
      <c r="D80" s="264" t="s">
        <v>65</v>
      </c>
      <c r="E80" s="264"/>
      <c r="F80" s="264">
        <v>14812.72</v>
      </c>
      <c r="G80" s="264"/>
      <c r="H80" s="264">
        <v>23795.07</v>
      </c>
      <c r="I80" s="264"/>
    </row>
    <row r="81" spans="1:9">
      <c r="A81" s="5">
        <v>41414</v>
      </c>
      <c r="B81" s="295" t="s">
        <v>66</v>
      </c>
      <c r="C81" s="295"/>
      <c r="D81" s="264">
        <v>0</v>
      </c>
      <c r="E81" s="264"/>
      <c r="F81" s="264">
        <v>114812.72</v>
      </c>
      <c r="G81" s="264"/>
      <c r="H81" s="264">
        <v>23795.07</v>
      </c>
      <c r="I81" s="264"/>
    </row>
    <row r="82" spans="1:9">
      <c r="A82" s="5">
        <v>41416</v>
      </c>
      <c r="B82" s="264" t="s">
        <v>54</v>
      </c>
      <c r="C82" s="264"/>
      <c r="D82" s="264">
        <v>0</v>
      </c>
      <c r="E82" s="264"/>
      <c r="F82" s="264">
        <v>172312.72</v>
      </c>
      <c r="G82" s="264"/>
      <c r="H82" s="264">
        <v>23795.07</v>
      </c>
      <c r="I82" s="264"/>
    </row>
    <row r="83" spans="1:9">
      <c r="A83" s="5">
        <v>41417</v>
      </c>
      <c r="B83" s="264">
        <v>0</v>
      </c>
      <c r="C83" s="264"/>
      <c r="D83" s="264" t="s">
        <v>63</v>
      </c>
      <c r="E83" s="264"/>
      <c r="F83" s="264">
        <v>65843.539999999994</v>
      </c>
      <c r="G83" s="264"/>
      <c r="H83" s="264">
        <v>23795.07</v>
      </c>
      <c r="I83" s="264"/>
    </row>
    <row r="84" spans="1:9">
      <c r="A84" s="5">
        <v>41418</v>
      </c>
      <c r="B84" s="264">
        <v>1094.0999999999999</v>
      </c>
      <c r="C84" s="264"/>
      <c r="D84" s="264">
        <v>0</v>
      </c>
      <c r="E84" s="264"/>
      <c r="F84" s="264">
        <v>66937.64</v>
      </c>
      <c r="G84" s="264"/>
      <c r="H84" s="264">
        <v>23795.07</v>
      </c>
      <c r="I84" s="264"/>
    </row>
    <row r="85" spans="1:9">
      <c r="A85" s="5">
        <v>41422</v>
      </c>
      <c r="B85" s="266" t="s">
        <v>67</v>
      </c>
      <c r="C85" s="266"/>
      <c r="D85" s="264">
        <v>0</v>
      </c>
      <c r="E85" s="264"/>
      <c r="F85" s="264">
        <v>99837.64</v>
      </c>
      <c r="G85" s="264"/>
      <c r="H85" s="264">
        <v>23795.07</v>
      </c>
      <c r="I85" s="264"/>
    </row>
    <row r="86" spans="1:9">
      <c r="A86" s="5">
        <v>41423</v>
      </c>
      <c r="B86" s="264">
        <v>0</v>
      </c>
      <c r="C86" s="264"/>
      <c r="D86" s="264">
        <v>68849.58</v>
      </c>
      <c r="E86" s="264"/>
      <c r="F86" s="264">
        <v>30988.06</v>
      </c>
      <c r="G86" s="264"/>
      <c r="H86" s="264">
        <v>23795.07</v>
      </c>
      <c r="I86" s="264"/>
    </row>
    <row r="87" spans="1:9">
      <c r="A87" s="5">
        <v>41424</v>
      </c>
      <c r="B87" s="264" t="s">
        <v>68</v>
      </c>
      <c r="C87" s="264"/>
      <c r="D87" s="264"/>
      <c r="E87" s="264"/>
      <c r="F87" s="264"/>
      <c r="G87" s="264"/>
      <c r="H87" s="264"/>
      <c r="I87" s="264"/>
    </row>
    <row r="88" spans="1:9">
      <c r="A88" s="5">
        <v>41424</v>
      </c>
      <c r="B88" s="264" t="s">
        <v>69</v>
      </c>
      <c r="C88" s="264"/>
      <c r="D88" s="264"/>
      <c r="E88" s="264"/>
      <c r="F88" s="264"/>
      <c r="G88" s="264"/>
      <c r="H88" s="264"/>
      <c r="I88" s="264"/>
    </row>
    <row r="89" spans="1:9">
      <c r="A89" s="5">
        <v>41425</v>
      </c>
      <c r="B89" s="264">
        <v>0</v>
      </c>
      <c r="C89" s="264"/>
      <c r="D89" s="264">
        <v>31278.95</v>
      </c>
      <c r="E89" s="264"/>
      <c r="F89" s="264">
        <v>1613.66</v>
      </c>
      <c r="G89" s="264"/>
      <c r="H89" s="264"/>
      <c r="I89" s="264"/>
    </row>
    <row r="90" spans="1:9">
      <c r="A90" s="5">
        <v>41431</v>
      </c>
      <c r="B90" s="264" t="s">
        <v>70</v>
      </c>
      <c r="C90" s="264"/>
      <c r="D90" s="264">
        <v>0</v>
      </c>
      <c r="E90" s="264"/>
      <c r="F90" s="264"/>
      <c r="G90" s="264"/>
      <c r="H90" s="269"/>
      <c r="I90" s="269"/>
    </row>
    <row r="91" spans="1:9">
      <c r="A91" s="5">
        <v>41431</v>
      </c>
      <c r="B91" s="264" t="s">
        <v>38</v>
      </c>
      <c r="C91" s="264"/>
      <c r="D91" s="264">
        <v>0</v>
      </c>
      <c r="E91" s="264"/>
      <c r="F91" s="264"/>
      <c r="G91" s="264"/>
      <c r="H91" s="269"/>
      <c r="I91" s="269"/>
    </row>
    <row r="92" spans="1:9">
      <c r="A92" s="5">
        <v>41431</v>
      </c>
      <c r="B92" s="271" t="s">
        <v>71</v>
      </c>
      <c r="C92" s="271"/>
      <c r="D92" s="264">
        <v>0</v>
      </c>
      <c r="E92" s="264"/>
      <c r="F92" s="264"/>
      <c r="G92" s="264"/>
      <c r="H92" s="269"/>
      <c r="I92" s="269"/>
    </row>
    <row r="93" spans="1:9">
      <c r="A93" s="5">
        <v>41431</v>
      </c>
      <c r="B93" s="264" t="s">
        <v>72</v>
      </c>
      <c r="C93" s="264"/>
      <c r="D93" s="264">
        <v>0</v>
      </c>
      <c r="E93" s="264"/>
      <c r="F93" s="264">
        <v>85586.5</v>
      </c>
      <c r="G93" s="264"/>
      <c r="H93" s="269"/>
      <c r="I93" s="269"/>
    </row>
    <row r="94" spans="1:9">
      <c r="A94" s="5">
        <v>41432</v>
      </c>
      <c r="B94" s="267">
        <v>784.3</v>
      </c>
      <c r="C94" s="268"/>
      <c r="D94" s="267">
        <v>0</v>
      </c>
      <c r="E94" s="268"/>
      <c r="F94" s="267">
        <v>86370.8</v>
      </c>
      <c r="G94" s="268"/>
      <c r="H94" s="273"/>
      <c r="I94" s="274"/>
    </row>
    <row r="95" spans="1:9">
      <c r="A95" s="5">
        <v>41465</v>
      </c>
      <c r="B95" s="264">
        <v>7213</v>
      </c>
      <c r="C95" s="264"/>
      <c r="D95" s="264">
        <v>0</v>
      </c>
      <c r="E95" s="264"/>
      <c r="F95" s="264">
        <v>93583.8</v>
      </c>
      <c r="G95" s="264"/>
      <c r="H95" s="269"/>
      <c r="I95" s="269"/>
    </row>
    <row r="96" spans="1:9">
      <c r="A96" s="5">
        <v>41436</v>
      </c>
      <c r="B96" s="264" t="s">
        <v>73</v>
      </c>
      <c r="C96" s="264"/>
      <c r="D96" s="264">
        <v>0</v>
      </c>
      <c r="E96" s="264"/>
      <c r="F96" s="264">
        <v>93791</v>
      </c>
      <c r="G96" s="264"/>
      <c r="H96" s="269"/>
      <c r="I96" s="269"/>
    </row>
    <row r="97" spans="1:9">
      <c r="A97" s="5">
        <v>41438</v>
      </c>
      <c r="B97" s="264" t="s">
        <v>74</v>
      </c>
      <c r="C97" s="264"/>
      <c r="D97" s="264" t="s">
        <v>75</v>
      </c>
      <c r="E97" s="264"/>
      <c r="F97" s="264">
        <v>69320.56</v>
      </c>
      <c r="G97" s="264"/>
      <c r="H97" s="269"/>
      <c r="I97" s="269"/>
    </row>
    <row r="98" spans="1:9">
      <c r="A98" s="5">
        <v>41439</v>
      </c>
      <c r="B98" s="264" t="s">
        <v>76</v>
      </c>
      <c r="C98" s="264"/>
      <c r="D98" s="264" t="s">
        <v>100</v>
      </c>
      <c r="E98" s="264"/>
      <c r="F98" s="264">
        <v>44957.06</v>
      </c>
      <c r="G98" s="264"/>
      <c r="H98" s="269"/>
      <c r="I98" s="269"/>
    </row>
    <row r="99" spans="1:9">
      <c r="A99" s="5">
        <v>41442</v>
      </c>
      <c r="B99" s="264" t="s">
        <v>77</v>
      </c>
      <c r="C99" s="264"/>
      <c r="D99" s="264" t="s">
        <v>101</v>
      </c>
      <c r="E99" s="264"/>
      <c r="F99" s="264">
        <v>38450.29</v>
      </c>
      <c r="G99" s="264"/>
      <c r="H99" s="269"/>
      <c r="I99" s="269"/>
    </row>
    <row r="100" spans="1:9">
      <c r="A100" s="5">
        <v>41443</v>
      </c>
      <c r="B100" s="264" t="s">
        <v>79</v>
      </c>
      <c r="C100" s="264"/>
      <c r="D100" s="264">
        <v>0</v>
      </c>
      <c r="E100" s="264"/>
      <c r="F100" s="264">
        <v>133983.29</v>
      </c>
      <c r="G100" s="264"/>
      <c r="H100" s="269"/>
      <c r="I100" s="269"/>
    </row>
    <row r="101" spans="1:9">
      <c r="A101" s="5">
        <v>41444</v>
      </c>
      <c r="B101" s="264" t="s">
        <v>91</v>
      </c>
      <c r="C101" s="264"/>
      <c r="D101" s="264" t="s">
        <v>78</v>
      </c>
      <c r="E101" s="264"/>
      <c r="F101" s="264">
        <v>123673.55</v>
      </c>
      <c r="G101" s="264"/>
      <c r="H101" s="269"/>
      <c r="I101" s="269"/>
    </row>
    <row r="102" spans="1:9">
      <c r="A102" s="5">
        <v>41449</v>
      </c>
      <c r="B102" s="266" t="s">
        <v>80</v>
      </c>
      <c r="C102" s="266"/>
      <c r="D102" s="264" t="s">
        <v>81</v>
      </c>
      <c r="E102" s="264"/>
      <c r="F102" s="264">
        <v>157276.9</v>
      </c>
      <c r="G102" s="264"/>
      <c r="H102" s="269"/>
      <c r="I102" s="269"/>
    </row>
    <row r="103" spans="1:9">
      <c r="A103" s="5">
        <v>41450</v>
      </c>
      <c r="B103" s="264" t="s">
        <v>82</v>
      </c>
      <c r="C103" s="264"/>
      <c r="D103" s="264">
        <v>0</v>
      </c>
      <c r="E103" s="264"/>
      <c r="F103" s="264">
        <v>167276.9</v>
      </c>
      <c r="G103" s="264"/>
      <c r="H103" s="269"/>
      <c r="I103" s="269"/>
    </row>
    <row r="104" spans="1:9">
      <c r="A104" s="5">
        <v>41451</v>
      </c>
      <c r="B104" s="264" t="s">
        <v>90</v>
      </c>
      <c r="C104" s="264"/>
      <c r="D104" s="264" t="s">
        <v>83</v>
      </c>
      <c r="E104" s="264"/>
      <c r="F104" s="264">
        <v>87338.71</v>
      </c>
      <c r="G104" s="264"/>
      <c r="H104" s="269"/>
      <c r="I104" s="269"/>
    </row>
    <row r="105" spans="1:9">
      <c r="A105" s="5">
        <v>41452</v>
      </c>
      <c r="B105" s="264">
        <v>0</v>
      </c>
      <c r="C105" s="264"/>
      <c r="D105" s="264" t="s">
        <v>84</v>
      </c>
      <c r="E105" s="264"/>
      <c r="F105" s="264">
        <v>3517.74</v>
      </c>
      <c r="G105" s="264"/>
      <c r="H105" s="269"/>
      <c r="I105" s="269"/>
    </row>
    <row r="106" spans="1:9">
      <c r="A106" s="5">
        <v>41453</v>
      </c>
      <c r="B106" s="264" t="s">
        <v>85</v>
      </c>
      <c r="C106" s="264"/>
      <c r="D106" s="264">
        <v>0</v>
      </c>
      <c r="E106" s="264"/>
      <c r="F106" s="264">
        <v>3585.34</v>
      </c>
      <c r="G106" s="264"/>
      <c r="H106" s="269"/>
      <c r="I106" s="269"/>
    </row>
    <row r="107" spans="1:9">
      <c r="A107" s="5">
        <v>41456</v>
      </c>
      <c r="B107" s="264" t="s">
        <v>86</v>
      </c>
      <c r="C107" s="264"/>
      <c r="D107" s="264">
        <v>0</v>
      </c>
      <c r="E107" s="264"/>
      <c r="F107" s="264">
        <v>9789.8700000000008</v>
      </c>
      <c r="G107" s="264"/>
      <c r="H107" s="264">
        <f>H109</f>
        <v>-132606.35</v>
      </c>
      <c r="I107" s="264"/>
    </row>
    <row r="108" spans="1:9">
      <c r="A108" s="5">
        <v>41457</v>
      </c>
      <c r="B108" s="264" t="s">
        <v>87</v>
      </c>
      <c r="C108" s="264"/>
      <c r="D108" s="264">
        <v>0</v>
      </c>
      <c r="E108" s="264"/>
      <c r="F108" s="264">
        <v>10567.44</v>
      </c>
      <c r="G108" s="264"/>
      <c r="H108" s="264">
        <v>-132606.35</v>
      </c>
      <c r="I108" s="264"/>
    </row>
    <row r="109" spans="1:9">
      <c r="A109" s="5">
        <v>41458</v>
      </c>
      <c r="B109" s="264" t="s">
        <v>88</v>
      </c>
      <c r="C109" s="264"/>
      <c r="D109" s="264">
        <v>0</v>
      </c>
      <c r="E109" s="264"/>
      <c r="F109" s="264">
        <v>10654.34</v>
      </c>
      <c r="G109" s="264"/>
      <c r="H109" s="264">
        <v>-132606.35</v>
      </c>
      <c r="I109" s="264"/>
    </row>
    <row r="110" spans="1:9">
      <c r="A110" s="5">
        <v>41459</v>
      </c>
      <c r="B110" s="264" t="s">
        <v>38</v>
      </c>
      <c r="C110" s="264"/>
      <c r="D110" s="264">
        <v>0</v>
      </c>
      <c r="E110" s="264"/>
      <c r="F110" s="264">
        <v>56654.34</v>
      </c>
      <c r="G110" s="264"/>
      <c r="H110" s="264">
        <v>-132606.35</v>
      </c>
      <c r="I110" s="264"/>
    </row>
    <row r="111" spans="1:9">
      <c r="A111" s="5">
        <v>41459</v>
      </c>
      <c r="B111" s="271" t="s">
        <v>59</v>
      </c>
      <c r="C111" s="271"/>
      <c r="D111" s="264">
        <v>0</v>
      </c>
      <c r="E111" s="264"/>
      <c r="F111" s="264">
        <v>61604.34</v>
      </c>
      <c r="G111" s="264"/>
      <c r="H111" s="264">
        <v>-137581.35</v>
      </c>
      <c r="I111" s="264"/>
    </row>
    <row r="112" spans="1:9">
      <c r="A112" s="5">
        <v>41459</v>
      </c>
      <c r="B112" s="264" t="s">
        <v>99</v>
      </c>
      <c r="C112" s="264"/>
      <c r="D112" s="264">
        <v>0</v>
      </c>
      <c r="E112" s="264"/>
      <c r="F112" s="264">
        <v>61652.29</v>
      </c>
      <c r="G112" s="264"/>
      <c r="H112" s="264">
        <v>-137581.35</v>
      </c>
      <c r="I112" s="264"/>
    </row>
    <row r="113" spans="1:9">
      <c r="A113" s="5">
        <v>41460</v>
      </c>
      <c r="B113" s="264" t="s">
        <v>89</v>
      </c>
      <c r="C113" s="264"/>
      <c r="D113" s="264" t="s">
        <v>94</v>
      </c>
      <c r="E113" s="264"/>
      <c r="F113" s="264">
        <v>54676.26</v>
      </c>
      <c r="G113" s="264"/>
      <c r="H113" s="264">
        <v>-84581.35</v>
      </c>
      <c r="I113" s="264"/>
    </row>
    <row r="114" spans="1:9">
      <c r="A114" s="5">
        <v>41463</v>
      </c>
      <c r="B114" s="277" t="s">
        <v>92</v>
      </c>
      <c r="C114" s="277"/>
      <c r="D114" s="264">
        <v>0</v>
      </c>
      <c r="E114" s="264"/>
      <c r="F114" s="264">
        <v>138116.26</v>
      </c>
      <c r="G114" s="264"/>
      <c r="H114" s="264">
        <v>-168021.35</v>
      </c>
      <c r="I114" s="264"/>
    </row>
    <row r="115" spans="1:9">
      <c r="A115" s="5">
        <v>41463</v>
      </c>
      <c r="B115" s="264" t="s">
        <v>93</v>
      </c>
      <c r="C115" s="264"/>
      <c r="D115" s="264">
        <v>0</v>
      </c>
      <c r="E115" s="264"/>
      <c r="F115" s="264">
        <v>138143.44</v>
      </c>
      <c r="G115" s="264"/>
      <c r="H115" s="264">
        <v>-168021.35</v>
      </c>
      <c r="I115" s="264"/>
    </row>
    <row r="116" spans="1:9">
      <c r="A116" s="5">
        <v>41464</v>
      </c>
      <c r="B116" s="264">
        <v>-1087.97</v>
      </c>
      <c r="C116" s="264"/>
      <c r="D116" s="264" t="s">
        <v>97</v>
      </c>
      <c r="E116" s="264"/>
      <c r="F116" s="264">
        <v>101452.42</v>
      </c>
      <c r="G116" s="264"/>
      <c r="H116" s="264">
        <v>-166741.24</v>
      </c>
      <c r="I116" s="264"/>
    </row>
    <row r="117" spans="1:9">
      <c r="A117" s="5">
        <v>41465</v>
      </c>
      <c r="B117" s="264">
        <v>1810.26</v>
      </c>
      <c r="C117" s="264"/>
      <c r="D117" s="264">
        <v>0</v>
      </c>
      <c r="E117" s="264"/>
      <c r="F117" s="264">
        <v>103262.68</v>
      </c>
      <c r="G117" s="264"/>
      <c r="H117" s="264">
        <v>-166741.24</v>
      </c>
      <c r="I117" s="264"/>
    </row>
    <row r="118" spans="1:9">
      <c r="A118" s="5">
        <v>41466</v>
      </c>
      <c r="B118" s="264">
        <v>250.58</v>
      </c>
      <c r="C118" s="264"/>
      <c r="D118" s="264" t="s">
        <v>95</v>
      </c>
      <c r="E118" s="264"/>
      <c r="F118" s="264">
        <v>91513.26</v>
      </c>
      <c r="G118" s="264"/>
      <c r="H118" s="264">
        <v>-166741.24</v>
      </c>
      <c r="I118" s="264"/>
    </row>
    <row r="119" spans="1:9">
      <c r="A119" s="5">
        <v>41467</v>
      </c>
      <c r="B119" s="264">
        <v>452.89</v>
      </c>
      <c r="C119" s="264"/>
      <c r="D119" s="264" t="s">
        <v>98</v>
      </c>
      <c r="E119" s="264"/>
      <c r="F119" s="264">
        <v>88990.51</v>
      </c>
      <c r="G119" s="264"/>
      <c r="H119" s="264">
        <v>-166741.24</v>
      </c>
      <c r="I119" s="264"/>
    </row>
    <row r="120" spans="1:9">
      <c r="A120" s="5">
        <v>41470</v>
      </c>
      <c r="B120" s="264">
        <v>885.7</v>
      </c>
      <c r="C120" s="264"/>
      <c r="D120" s="264">
        <v>0</v>
      </c>
      <c r="E120" s="264"/>
      <c r="F120" s="264">
        <v>89876.21</v>
      </c>
      <c r="G120" s="264"/>
      <c r="H120" s="264">
        <v>-166741.24</v>
      </c>
      <c r="I120" s="264"/>
    </row>
    <row r="121" spans="1:9">
      <c r="A121" s="5">
        <v>41471</v>
      </c>
      <c r="B121" s="264">
        <v>566.44000000000005</v>
      </c>
      <c r="C121" s="264"/>
      <c r="D121" s="264" t="s">
        <v>96</v>
      </c>
      <c r="E121" s="264"/>
      <c r="F121" s="264">
        <v>18000.29</v>
      </c>
      <c r="G121" s="264"/>
      <c r="H121" s="264">
        <v>-94298.880000000005</v>
      </c>
      <c r="I121" s="264"/>
    </row>
    <row r="122" spans="1:9">
      <c r="A122" s="5">
        <v>41472</v>
      </c>
      <c r="B122" s="264" t="s">
        <v>111</v>
      </c>
      <c r="C122" s="264"/>
      <c r="D122" s="264">
        <v>0</v>
      </c>
      <c r="E122" s="264"/>
      <c r="F122" s="264">
        <v>18080.21</v>
      </c>
      <c r="G122" s="264"/>
      <c r="H122" s="264">
        <v>-94298.880000000005</v>
      </c>
      <c r="I122" s="264"/>
    </row>
    <row r="123" spans="1:9">
      <c r="A123" s="5">
        <v>41473</v>
      </c>
      <c r="B123" s="264" t="s">
        <v>112</v>
      </c>
      <c r="C123" s="264"/>
      <c r="D123" s="264">
        <v>0</v>
      </c>
      <c r="E123" s="264"/>
      <c r="F123" s="264">
        <v>18631.810000000001</v>
      </c>
      <c r="G123" s="264"/>
      <c r="H123" s="264">
        <v>-94298.880000000005</v>
      </c>
      <c r="I123" s="264"/>
    </row>
    <row r="124" spans="1:9">
      <c r="A124" s="5">
        <v>41474</v>
      </c>
      <c r="B124" s="264" t="s">
        <v>113</v>
      </c>
      <c r="C124" s="264"/>
      <c r="D124" s="264">
        <v>0</v>
      </c>
      <c r="E124" s="264"/>
      <c r="F124" s="264">
        <v>18667.05</v>
      </c>
      <c r="G124" s="264"/>
      <c r="H124" s="264">
        <v>-94298.880000000005</v>
      </c>
      <c r="I124" s="264"/>
    </row>
    <row r="125" spans="1:9">
      <c r="A125" s="5">
        <v>41478</v>
      </c>
      <c r="B125" s="264" t="s">
        <v>114</v>
      </c>
      <c r="C125" s="264"/>
      <c r="D125" s="264">
        <v>0</v>
      </c>
      <c r="E125" s="264"/>
      <c r="F125" s="264">
        <v>18707.93</v>
      </c>
      <c r="G125" s="264"/>
      <c r="H125" s="264">
        <v>-94298.880000000005</v>
      </c>
      <c r="I125" s="264"/>
    </row>
    <row r="126" spans="1:9">
      <c r="A126" s="5">
        <v>41479</v>
      </c>
      <c r="B126" s="264" t="s">
        <v>104</v>
      </c>
      <c r="C126" s="264"/>
      <c r="D126" s="264">
        <v>0</v>
      </c>
      <c r="E126" s="264"/>
      <c r="F126" s="264">
        <v>38882.230000000003</v>
      </c>
      <c r="G126" s="264"/>
      <c r="H126" s="264">
        <v>32546.01</v>
      </c>
      <c r="I126" s="264"/>
    </row>
    <row r="127" spans="1:9">
      <c r="A127" s="5">
        <v>41479</v>
      </c>
      <c r="B127" s="264" t="s">
        <v>107</v>
      </c>
      <c r="C127" s="264"/>
      <c r="D127" s="264">
        <v>0</v>
      </c>
      <c r="E127" s="264"/>
      <c r="F127" s="264">
        <v>38882.230000000003</v>
      </c>
      <c r="G127" s="264"/>
      <c r="H127" s="264">
        <v>32546.01</v>
      </c>
      <c r="I127" s="264"/>
    </row>
    <row r="128" spans="1:9">
      <c r="A128" s="5">
        <v>41480</v>
      </c>
      <c r="B128" s="267" t="s">
        <v>110</v>
      </c>
      <c r="C128" s="268"/>
      <c r="D128" s="267" t="s">
        <v>108</v>
      </c>
      <c r="E128" s="268"/>
      <c r="F128" s="267">
        <v>38882.230000000003</v>
      </c>
      <c r="G128" s="268"/>
      <c r="H128" s="267">
        <v>32546.01</v>
      </c>
      <c r="I128" s="268"/>
    </row>
    <row r="129" spans="1:9">
      <c r="A129" s="5">
        <v>41481</v>
      </c>
      <c r="B129" s="264" t="s">
        <v>105</v>
      </c>
      <c r="C129" s="264"/>
      <c r="D129" s="296" t="s">
        <v>109</v>
      </c>
      <c r="E129" s="296"/>
      <c r="F129" s="264">
        <v>115206.43</v>
      </c>
      <c r="G129" s="264"/>
      <c r="H129" s="264">
        <v>32546.01</v>
      </c>
      <c r="I129" s="264"/>
    </row>
    <row r="130" spans="1:9">
      <c r="A130" s="5">
        <v>41481</v>
      </c>
      <c r="B130" s="266" t="s">
        <v>106</v>
      </c>
      <c r="C130" s="266"/>
      <c r="D130" s="264">
        <v>0</v>
      </c>
      <c r="E130" s="264"/>
      <c r="F130" s="264">
        <v>115206.43</v>
      </c>
      <c r="G130" s="264"/>
      <c r="H130" s="264">
        <v>32546.01</v>
      </c>
      <c r="I130" s="264"/>
    </row>
    <row r="131" spans="1:9">
      <c r="A131" s="5">
        <v>41481</v>
      </c>
      <c r="B131" s="264" t="s">
        <v>115</v>
      </c>
      <c r="C131" s="264"/>
      <c r="D131" s="264">
        <v>0</v>
      </c>
      <c r="E131" s="264"/>
      <c r="F131" s="264">
        <v>115206.43</v>
      </c>
      <c r="G131" s="264"/>
      <c r="H131" s="264">
        <v>32546.01</v>
      </c>
      <c r="I131" s="264"/>
    </row>
    <row r="132" spans="1:9">
      <c r="A132" s="5">
        <v>41485</v>
      </c>
      <c r="B132" s="264" t="s">
        <v>116</v>
      </c>
      <c r="C132" s="264"/>
      <c r="D132" s="264" t="s">
        <v>102</v>
      </c>
      <c r="E132" s="264"/>
      <c r="F132" s="264">
        <v>112521.1</v>
      </c>
      <c r="G132" s="264"/>
      <c r="H132" s="264">
        <v>32546.01</v>
      </c>
      <c r="I132" s="264"/>
    </row>
    <row r="133" spans="1:9">
      <c r="A133" s="5">
        <v>41486</v>
      </c>
      <c r="B133" s="264">
        <v>0</v>
      </c>
      <c r="C133" s="264"/>
      <c r="D133" s="296" t="s">
        <v>103</v>
      </c>
      <c r="E133" s="296"/>
      <c r="F133" s="264">
        <v>33551.230000000003</v>
      </c>
      <c r="G133" s="264"/>
      <c r="H133" s="264">
        <v>32546.01</v>
      </c>
      <c r="I133" s="264"/>
    </row>
    <row r="134" spans="1:9">
      <c r="A134" s="5">
        <v>41487</v>
      </c>
      <c r="B134" s="264" t="s">
        <v>117</v>
      </c>
      <c r="C134" s="264"/>
      <c r="D134" s="296" t="s">
        <v>118</v>
      </c>
      <c r="E134" s="296"/>
      <c r="F134" s="264">
        <v>28470.62</v>
      </c>
      <c r="G134" s="264"/>
      <c r="H134" s="264">
        <v>32546.01</v>
      </c>
      <c r="I134" s="264"/>
    </row>
    <row r="135" spans="1:9">
      <c r="A135" s="5">
        <v>41488</v>
      </c>
      <c r="B135" s="264">
        <v>91.82</v>
      </c>
      <c r="C135" s="264"/>
      <c r="D135" s="264" t="s">
        <v>119</v>
      </c>
      <c r="E135" s="264"/>
      <c r="F135" s="267">
        <v>2788.53</v>
      </c>
      <c r="G135" s="268"/>
      <c r="H135" s="264">
        <v>32546.01</v>
      </c>
      <c r="I135" s="264"/>
    </row>
    <row r="136" spans="1:9">
      <c r="A136" s="5">
        <v>41491</v>
      </c>
      <c r="B136" s="264" t="s">
        <v>38</v>
      </c>
      <c r="C136" s="264"/>
      <c r="D136" s="264">
        <v>0</v>
      </c>
      <c r="E136" s="264"/>
      <c r="F136" s="264">
        <v>48788.53</v>
      </c>
      <c r="G136" s="264"/>
      <c r="H136" s="264">
        <v>32546.01</v>
      </c>
      <c r="I136" s="264"/>
    </row>
    <row r="137" spans="1:9">
      <c r="A137" s="5">
        <v>41492</v>
      </c>
      <c r="B137" s="271" t="s">
        <v>120</v>
      </c>
      <c r="C137" s="271"/>
      <c r="D137" s="264">
        <v>0</v>
      </c>
      <c r="E137" s="264"/>
      <c r="F137" s="264">
        <v>53763.53</v>
      </c>
      <c r="G137" s="264"/>
      <c r="H137" s="264">
        <v>37521.01</v>
      </c>
      <c r="I137" s="264"/>
    </row>
    <row r="138" spans="1:9">
      <c r="A138" s="5">
        <v>41493</v>
      </c>
      <c r="B138" s="264">
        <v>0</v>
      </c>
      <c r="C138" s="264"/>
      <c r="D138" s="264">
        <v>45341.79</v>
      </c>
      <c r="E138" s="264"/>
      <c r="F138" s="264">
        <v>8421.74</v>
      </c>
      <c r="G138" s="264"/>
      <c r="H138" s="264">
        <v>37521.01</v>
      </c>
      <c r="I138" s="264"/>
    </row>
    <row r="139" spans="1:9">
      <c r="A139" s="5">
        <v>41494</v>
      </c>
      <c r="B139" s="264">
        <v>782.6</v>
      </c>
      <c r="C139" s="264"/>
      <c r="D139" s="264">
        <v>0</v>
      </c>
      <c r="E139" s="264"/>
      <c r="F139" s="264">
        <v>9204.34</v>
      </c>
      <c r="G139" s="264"/>
      <c r="H139" s="264">
        <v>37521.01</v>
      </c>
      <c r="I139" s="264"/>
    </row>
    <row r="140" spans="1:9">
      <c r="A140" s="5">
        <v>41495</v>
      </c>
      <c r="B140" s="264">
        <v>453.55</v>
      </c>
      <c r="C140" s="264"/>
      <c r="D140" s="264">
        <v>0</v>
      </c>
      <c r="E140" s="264"/>
      <c r="F140" s="264">
        <v>9657.89</v>
      </c>
      <c r="G140" s="264"/>
      <c r="H140" s="264">
        <v>37521.01</v>
      </c>
      <c r="I140" s="264"/>
    </row>
    <row r="141" spans="1:9">
      <c r="A141" s="5">
        <v>41499</v>
      </c>
      <c r="B141" s="264">
        <v>156.44</v>
      </c>
      <c r="C141" s="264"/>
      <c r="D141" s="264">
        <v>0</v>
      </c>
      <c r="E141" s="264"/>
      <c r="F141" s="264">
        <v>9814.33</v>
      </c>
      <c r="G141" s="264"/>
      <c r="H141" s="264">
        <v>37521.01</v>
      </c>
      <c r="I141" s="264"/>
    </row>
    <row r="142" spans="1:9">
      <c r="A142" s="5">
        <v>41500</v>
      </c>
      <c r="B142" s="264">
        <v>30.78</v>
      </c>
      <c r="C142" s="264"/>
      <c r="D142" s="264">
        <v>0</v>
      </c>
      <c r="E142" s="264"/>
      <c r="F142" s="264">
        <v>9845.11</v>
      </c>
      <c r="G142" s="264"/>
      <c r="H142" s="264">
        <v>37521.01</v>
      </c>
      <c r="I142" s="264"/>
    </row>
    <row r="143" spans="1:9">
      <c r="A143" s="5">
        <v>41501</v>
      </c>
      <c r="B143" s="264">
        <v>298.39999999999998</v>
      </c>
      <c r="C143" s="264"/>
      <c r="D143" s="264">
        <v>0</v>
      </c>
      <c r="E143" s="264"/>
      <c r="F143" s="264">
        <v>10143.51</v>
      </c>
      <c r="G143" s="264"/>
      <c r="H143" s="264">
        <v>37521.01</v>
      </c>
      <c r="I143" s="264"/>
    </row>
    <row r="144" spans="1:9">
      <c r="A144" s="5">
        <v>41502</v>
      </c>
      <c r="B144" s="264">
        <v>0</v>
      </c>
      <c r="C144" s="264"/>
      <c r="D144" s="264">
        <v>4902.49</v>
      </c>
      <c r="E144" s="264"/>
      <c r="F144" s="264">
        <v>5241.0200000000004</v>
      </c>
      <c r="G144" s="264"/>
      <c r="H144" s="264">
        <v>37521.01</v>
      </c>
      <c r="I144" s="264"/>
    </row>
    <row r="145" spans="1:9">
      <c r="A145" s="5">
        <v>41505</v>
      </c>
      <c r="B145" s="264">
        <v>120.5</v>
      </c>
      <c r="C145" s="264"/>
      <c r="D145" s="264">
        <v>0</v>
      </c>
      <c r="E145" s="264"/>
      <c r="F145" s="264">
        <v>5361.52</v>
      </c>
      <c r="G145" s="264"/>
      <c r="H145" s="264">
        <v>37521.01</v>
      </c>
      <c r="I145" s="264"/>
    </row>
    <row r="146" spans="1:9">
      <c r="A146" s="5">
        <v>41507</v>
      </c>
      <c r="B146" s="277" t="s">
        <v>123</v>
      </c>
      <c r="C146" s="277"/>
      <c r="D146" s="264">
        <v>0</v>
      </c>
      <c r="E146" s="264"/>
      <c r="F146" s="264">
        <v>200904.52</v>
      </c>
      <c r="G146" s="264"/>
      <c r="H146" s="264"/>
      <c r="I146" s="264"/>
    </row>
    <row r="147" spans="1:9">
      <c r="A147" s="5">
        <v>41509</v>
      </c>
      <c r="B147" s="264" t="s">
        <v>122</v>
      </c>
      <c r="C147" s="264"/>
      <c r="D147" s="264">
        <v>0</v>
      </c>
      <c r="E147" s="264"/>
      <c r="F147" s="264">
        <v>318932.83</v>
      </c>
      <c r="G147" s="264"/>
      <c r="H147" s="264"/>
      <c r="I147" s="264"/>
    </row>
    <row r="148" spans="1:9">
      <c r="A148" s="5">
        <v>41512</v>
      </c>
      <c r="B148" s="271" t="s">
        <v>121</v>
      </c>
      <c r="C148" s="271"/>
      <c r="D148" s="264">
        <v>0</v>
      </c>
      <c r="E148" s="264"/>
      <c r="F148" s="264">
        <v>323902.83</v>
      </c>
      <c r="G148" s="264"/>
      <c r="H148" s="264"/>
      <c r="I148" s="264"/>
    </row>
    <row r="149" spans="1:9">
      <c r="A149" s="5">
        <v>41512</v>
      </c>
      <c r="B149" s="266" t="s">
        <v>124</v>
      </c>
      <c r="C149" s="266"/>
      <c r="D149" s="264">
        <v>246913.54</v>
      </c>
      <c r="E149" s="264"/>
      <c r="F149" s="264">
        <v>120734.74</v>
      </c>
      <c r="G149" s="264"/>
      <c r="H149" s="264"/>
      <c r="I149" s="264"/>
    </row>
    <row r="150" spans="1:9">
      <c r="A150" s="5">
        <v>41513</v>
      </c>
      <c r="B150" s="264" t="s">
        <v>125</v>
      </c>
      <c r="C150" s="264"/>
      <c r="D150" s="264">
        <v>64198.32</v>
      </c>
      <c r="E150" s="264"/>
      <c r="F150" s="264">
        <v>56990.33</v>
      </c>
      <c r="G150" s="264"/>
      <c r="H150" s="264"/>
      <c r="I150" s="264"/>
    </row>
    <row r="151" spans="1:9">
      <c r="A151" s="5">
        <v>41514</v>
      </c>
      <c r="B151" s="264" t="s">
        <v>126</v>
      </c>
      <c r="C151" s="264"/>
      <c r="D151" s="264">
        <v>48628.71</v>
      </c>
      <c r="E151" s="264"/>
      <c r="F151" s="264">
        <v>20628.650000000001</v>
      </c>
      <c r="G151" s="264"/>
      <c r="H151" s="264"/>
      <c r="I151" s="264"/>
    </row>
    <row r="152" spans="1:9">
      <c r="A152" s="5">
        <v>41515</v>
      </c>
      <c r="B152" s="264" t="s">
        <v>127</v>
      </c>
      <c r="C152" s="264"/>
      <c r="D152" s="264" t="s">
        <v>136</v>
      </c>
      <c r="E152" s="264"/>
      <c r="F152" s="264">
        <v>16517.88</v>
      </c>
      <c r="G152" s="264"/>
      <c r="H152" s="264"/>
      <c r="I152" s="264"/>
    </row>
    <row r="153" spans="1:9">
      <c r="A153" s="5">
        <v>41516</v>
      </c>
      <c r="B153" s="264" t="s">
        <v>128</v>
      </c>
      <c r="C153" s="264"/>
      <c r="D153" s="264" t="s">
        <v>135</v>
      </c>
      <c r="E153" s="264"/>
      <c r="F153" s="264">
        <v>16193.95</v>
      </c>
      <c r="G153" s="264"/>
      <c r="H153" s="264"/>
      <c r="I153" s="264"/>
    </row>
    <row r="154" spans="1:9">
      <c r="A154" s="5">
        <v>41519</v>
      </c>
      <c r="B154" s="264" t="s">
        <v>129</v>
      </c>
      <c r="C154" s="264"/>
      <c r="D154" s="264">
        <v>0</v>
      </c>
      <c r="E154" s="264"/>
      <c r="F154" s="264">
        <v>17795.95</v>
      </c>
      <c r="G154" s="264"/>
      <c r="H154" s="264"/>
      <c r="I154" s="264"/>
    </row>
    <row r="155" spans="1:9">
      <c r="A155" s="5">
        <v>41521</v>
      </c>
      <c r="B155" s="267" t="s">
        <v>130</v>
      </c>
      <c r="C155" s="268"/>
      <c r="D155" s="267">
        <v>0</v>
      </c>
      <c r="E155" s="268"/>
      <c r="F155" s="267">
        <v>63795.95</v>
      </c>
      <c r="G155" s="268"/>
      <c r="H155" s="267"/>
      <c r="I155" s="268"/>
    </row>
    <row r="156" spans="1:9">
      <c r="A156" s="5">
        <v>41521</v>
      </c>
      <c r="B156" s="264" t="s">
        <v>131</v>
      </c>
      <c r="C156" s="264"/>
      <c r="D156" s="264">
        <v>0</v>
      </c>
      <c r="E156" s="264"/>
      <c r="F156" s="264">
        <v>91267.12</v>
      </c>
      <c r="G156" s="264"/>
      <c r="H156" s="264"/>
      <c r="I156" s="264"/>
    </row>
    <row r="157" spans="1:9">
      <c r="A157" s="5">
        <v>41522</v>
      </c>
      <c r="B157" s="264" t="s">
        <v>132</v>
      </c>
      <c r="C157" s="264"/>
      <c r="D157" s="296" t="s">
        <v>137</v>
      </c>
      <c r="E157" s="296"/>
      <c r="F157" s="264">
        <v>65377.599999999999</v>
      </c>
      <c r="G157" s="264"/>
      <c r="H157" s="264"/>
      <c r="I157" s="264"/>
    </row>
    <row r="158" spans="1:9">
      <c r="A158" s="5">
        <v>41523</v>
      </c>
      <c r="B158" s="264" t="s">
        <v>133</v>
      </c>
      <c r="C158" s="264"/>
      <c r="D158" s="264" t="s">
        <v>138</v>
      </c>
      <c r="E158" s="264"/>
      <c r="F158" s="264">
        <v>31681.57</v>
      </c>
      <c r="G158" s="264"/>
      <c r="H158" s="264"/>
      <c r="I158" s="264"/>
    </row>
    <row r="159" spans="1:9">
      <c r="A159" s="5">
        <v>41526</v>
      </c>
      <c r="B159" s="264" t="s">
        <v>134</v>
      </c>
      <c r="C159" s="264"/>
      <c r="D159" s="264">
        <v>0</v>
      </c>
      <c r="E159" s="264"/>
      <c r="F159" s="264">
        <v>32672.17</v>
      </c>
      <c r="G159" s="264"/>
      <c r="H159" s="264"/>
      <c r="I159" s="264"/>
    </row>
    <row r="160" spans="1:9">
      <c r="A160" s="5">
        <v>41527</v>
      </c>
      <c r="B160" s="267" t="s">
        <v>140</v>
      </c>
      <c r="C160" s="268"/>
      <c r="D160" s="267" t="s">
        <v>139</v>
      </c>
      <c r="E160" s="268"/>
      <c r="F160" s="267">
        <v>14592.62</v>
      </c>
      <c r="G160" s="268"/>
      <c r="H160" s="267"/>
      <c r="I160" s="268"/>
    </row>
    <row r="161" spans="1:9">
      <c r="A161" s="5">
        <v>41528</v>
      </c>
      <c r="B161" s="264" t="s">
        <v>141</v>
      </c>
      <c r="C161" s="264"/>
      <c r="D161" s="264" t="s">
        <v>142</v>
      </c>
      <c r="E161" s="264"/>
      <c r="F161" s="264">
        <v>14070.64</v>
      </c>
      <c r="G161" s="264"/>
      <c r="H161" s="264"/>
      <c r="I161" s="264"/>
    </row>
    <row r="162" spans="1:9">
      <c r="A162" s="5">
        <v>41530</v>
      </c>
      <c r="B162" s="264" t="s">
        <v>143</v>
      </c>
      <c r="C162" s="264"/>
      <c r="D162" s="264">
        <v>0</v>
      </c>
      <c r="E162" s="264"/>
      <c r="F162" s="264">
        <v>14078.99</v>
      </c>
      <c r="G162" s="264"/>
      <c r="H162" s="264"/>
      <c r="I162" s="264"/>
    </row>
    <row r="163" spans="1:9">
      <c r="A163" s="5">
        <v>41533</v>
      </c>
      <c r="B163" s="264" t="s">
        <v>144</v>
      </c>
      <c r="C163" s="264"/>
      <c r="D163" s="264" t="s">
        <v>145</v>
      </c>
      <c r="E163" s="264"/>
      <c r="F163" s="264">
        <v>1194.45</v>
      </c>
      <c r="G163" s="264"/>
      <c r="H163" s="264"/>
      <c r="I163" s="264"/>
    </row>
    <row r="164" spans="1:9">
      <c r="A164" s="5">
        <v>41534</v>
      </c>
      <c r="B164" s="264" t="s">
        <v>146</v>
      </c>
      <c r="C164" s="264"/>
      <c r="D164" s="264">
        <v>0</v>
      </c>
      <c r="E164" s="264"/>
      <c r="F164" s="264">
        <v>2688.57</v>
      </c>
      <c r="G164" s="264"/>
      <c r="H164" s="264"/>
      <c r="I164" s="264"/>
    </row>
    <row r="165" spans="1:9">
      <c r="A165" s="5">
        <v>41537</v>
      </c>
      <c r="B165" s="264" t="s">
        <v>147</v>
      </c>
      <c r="C165" s="264"/>
      <c r="D165" s="264">
        <v>0</v>
      </c>
      <c r="E165" s="264"/>
      <c r="F165" s="264">
        <v>2972.14</v>
      </c>
      <c r="G165" s="264"/>
      <c r="H165" s="269"/>
      <c r="I165" s="269"/>
    </row>
    <row r="166" spans="1:9">
      <c r="A166" s="5">
        <v>41540</v>
      </c>
      <c r="B166" s="264" t="s">
        <v>149</v>
      </c>
      <c r="C166" s="264"/>
      <c r="D166" s="264">
        <v>0</v>
      </c>
      <c r="E166" s="264"/>
      <c r="F166" s="264">
        <v>5772.14</v>
      </c>
      <c r="G166" s="264"/>
      <c r="H166" s="269"/>
      <c r="I166" s="269"/>
    </row>
    <row r="167" spans="1:9">
      <c r="A167" s="5">
        <v>41541</v>
      </c>
      <c r="B167" s="264" t="s">
        <v>148</v>
      </c>
      <c r="C167" s="264"/>
      <c r="D167" s="264">
        <v>0</v>
      </c>
      <c r="E167" s="264"/>
      <c r="F167" s="264">
        <v>5897.83</v>
      </c>
      <c r="G167" s="264"/>
      <c r="H167" s="269"/>
      <c r="I167" s="269"/>
    </row>
    <row r="168" spans="1:9">
      <c r="A168" s="5">
        <v>41543</v>
      </c>
      <c r="B168" s="264">
        <v>39.619999999999997</v>
      </c>
      <c r="C168" s="264"/>
      <c r="D168" s="264" t="s">
        <v>150</v>
      </c>
      <c r="E168" s="264"/>
      <c r="F168" s="264">
        <v>1451.76</v>
      </c>
      <c r="G168" s="264"/>
      <c r="H168" s="269"/>
      <c r="I168" s="269"/>
    </row>
    <row r="169" spans="1:9">
      <c r="A169" s="5">
        <v>41544</v>
      </c>
      <c r="B169" s="264">
        <v>0</v>
      </c>
      <c r="C169" s="264"/>
      <c r="D169" s="264" t="s">
        <v>151</v>
      </c>
      <c r="E169" s="264"/>
      <c r="F169" s="264">
        <v>1018.76</v>
      </c>
      <c r="G169" s="264"/>
      <c r="H169" s="269"/>
      <c r="I169" s="269"/>
    </row>
    <row r="170" spans="1:9">
      <c r="A170" s="5">
        <v>41547</v>
      </c>
      <c r="B170" s="264" t="s">
        <v>152</v>
      </c>
      <c r="C170" s="264"/>
      <c r="D170" s="264" t="s">
        <v>153</v>
      </c>
      <c r="E170" s="264"/>
      <c r="F170" s="264">
        <v>13505.45</v>
      </c>
      <c r="G170" s="264"/>
      <c r="H170" s="269"/>
      <c r="I170" s="269"/>
    </row>
    <row r="171" spans="1:9">
      <c r="A171" s="5">
        <v>41549</v>
      </c>
      <c r="B171" s="264">
        <v>325.06</v>
      </c>
      <c r="C171" s="264"/>
      <c r="D171" s="264" t="s">
        <v>164</v>
      </c>
      <c r="E171" s="264"/>
      <c r="F171" s="264">
        <v>3815.31</v>
      </c>
      <c r="G171" s="264"/>
      <c r="H171" s="269"/>
      <c r="I171" s="269"/>
    </row>
    <row r="172" spans="1:9">
      <c r="A172" s="5">
        <v>41550</v>
      </c>
      <c r="B172" s="264" t="s">
        <v>156</v>
      </c>
      <c r="C172" s="264"/>
      <c r="D172" s="264">
        <v>0</v>
      </c>
      <c r="E172" s="264"/>
      <c r="F172" s="264">
        <v>49926.37</v>
      </c>
      <c r="G172" s="264"/>
      <c r="H172" s="269"/>
      <c r="I172" s="269"/>
    </row>
    <row r="173" spans="1:9">
      <c r="A173" s="5">
        <v>41551</v>
      </c>
      <c r="B173" s="264">
        <v>16960.740000000002</v>
      </c>
      <c r="C173" s="264"/>
      <c r="D173" s="264">
        <v>0</v>
      </c>
      <c r="E173" s="264"/>
      <c r="F173" s="264">
        <v>66887.11</v>
      </c>
      <c r="G173" s="264"/>
      <c r="H173" s="269"/>
      <c r="I173" s="269"/>
    </row>
    <row r="174" spans="1:9">
      <c r="A174" s="5">
        <v>41554</v>
      </c>
      <c r="B174" s="275" t="s">
        <v>59</v>
      </c>
      <c r="C174" s="276"/>
      <c r="D174" s="264">
        <v>0</v>
      </c>
      <c r="E174" s="264"/>
      <c r="F174" s="264">
        <v>71862.11</v>
      </c>
      <c r="G174" s="264"/>
      <c r="H174" s="269"/>
      <c r="I174" s="269"/>
    </row>
    <row r="175" spans="1:9">
      <c r="A175" s="5">
        <v>41554</v>
      </c>
      <c r="B175" s="267">
        <v>602.19000000000005</v>
      </c>
      <c r="C175" s="268"/>
      <c r="D175" s="267">
        <v>0</v>
      </c>
      <c r="E175" s="268"/>
      <c r="F175" s="267">
        <v>72464.3</v>
      </c>
      <c r="G175" s="268"/>
      <c r="H175" s="273"/>
      <c r="I175" s="274"/>
    </row>
    <row r="176" spans="1:9">
      <c r="A176" s="5">
        <v>41555</v>
      </c>
      <c r="B176" s="264">
        <v>24.28</v>
      </c>
      <c r="C176" s="264"/>
      <c r="D176" s="264" t="s">
        <v>165</v>
      </c>
      <c r="E176" s="264"/>
      <c r="F176" s="264">
        <v>9287.24</v>
      </c>
      <c r="G176" s="264"/>
      <c r="H176" s="269"/>
      <c r="I176" s="269"/>
    </row>
    <row r="177" spans="1:9">
      <c r="A177" s="5">
        <v>41556</v>
      </c>
      <c r="B177" s="264">
        <v>397.61</v>
      </c>
      <c r="C177" s="264"/>
      <c r="D177" s="264" t="s">
        <v>160</v>
      </c>
      <c r="E177" s="264"/>
      <c r="F177" s="264">
        <v>8093</v>
      </c>
      <c r="G177" s="264"/>
      <c r="H177" s="269"/>
      <c r="I177" s="269"/>
    </row>
    <row r="178" spans="1:9">
      <c r="A178" s="5">
        <v>41557</v>
      </c>
      <c r="B178" s="264">
        <v>122.58</v>
      </c>
      <c r="C178" s="264"/>
      <c r="D178" s="264">
        <v>0</v>
      </c>
      <c r="E178" s="264"/>
      <c r="F178" s="264">
        <v>8215.58</v>
      </c>
      <c r="G178" s="264"/>
      <c r="H178" s="269"/>
      <c r="I178" s="269"/>
    </row>
    <row r="179" spans="1:9">
      <c r="A179" s="5">
        <v>41558</v>
      </c>
      <c r="B179" s="264">
        <v>1163.08</v>
      </c>
      <c r="C179" s="264"/>
      <c r="D179" s="264">
        <v>0</v>
      </c>
      <c r="E179" s="264"/>
      <c r="F179" s="264">
        <v>9378.66</v>
      </c>
      <c r="G179" s="264"/>
      <c r="H179" s="269"/>
      <c r="I179" s="269"/>
    </row>
    <row r="180" spans="1:9">
      <c r="A180" s="5">
        <v>41561</v>
      </c>
      <c r="B180" s="264">
        <v>337.89</v>
      </c>
      <c r="C180" s="264"/>
      <c r="D180" s="264">
        <v>0</v>
      </c>
      <c r="E180" s="264"/>
      <c r="F180" s="264">
        <v>9716.5499999999993</v>
      </c>
      <c r="G180" s="264"/>
      <c r="H180" s="269"/>
      <c r="I180" s="269"/>
    </row>
    <row r="181" spans="1:9">
      <c r="A181" s="5">
        <v>41562</v>
      </c>
      <c r="B181" s="264">
        <v>1959.47</v>
      </c>
      <c r="C181" s="264"/>
      <c r="D181" s="264">
        <v>0</v>
      </c>
      <c r="E181" s="264"/>
      <c r="F181" s="267">
        <v>11676.02</v>
      </c>
      <c r="G181" s="268"/>
      <c r="H181" s="269"/>
      <c r="I181" s="269"/>
    </row>
    <row r="182" spans="1:9">
      <c r="A182" s="5">
        <v>41563</v>
      </c>
      <c r="B182" s="264">
        <v>404.57</v>
      </c>
      <c r="C182" s="264"/>
      <c r="D182" s="264">
        <v>0</v>
      </c>
      <c r="E182" s="264"/>
      <c r="F182" s="264">
        <v>12080.59</v>
      </c>
      <c r="G182" s="264"/>
      <c r="H182" s="269"/>
      <c r="I182" s="269"/>
    </row>
    <row r="183" spans="1:9">
      <c r="A183" s="5">
        <v>41564</v>
      </c>
      <c r="B183" s="264">
        <v>433.09</v>
      </c>
      <c r="C183" s="264"/>
      <c r="D183" s="264">
        <v>0</v>
      </c>
      <c r="E183" s="264"/>
      <c r="F183" s="264">
        <v>12513.68</v>
      </c>
      <c r="G183" s="264"/>
      <c r="H183" s="269"/>
      <c r="I183" s="269"/>
    </row>
    <row r="184" spans="1:9">
      <c r="A184" s="5">
        <v>41565</v>
      </c>
      <c r="B184" s="264" t="s">
        <v>157</v>
      </c>
      <c r="C184" s="264"/>
      <c r="D184" s="264">
        <v>0</v>
      </c>
      <c r="E184" s="264"/>
      <c r="F184" s="264">
        <v>48902.26</v>
      </c>
      <c r="G184" s="264"/>
      <c r="H184" s="269"/>
      <c r="I184" s="269"/>
    </row>
    <row r="185" spans="1:9">
      <c r="A185" s="5">
        <v>41568</v>
      </c>
      <c r="B185" s="264">
        <v>0</v>
      </c>
      <c r="C185" s="264"/>
      <c r="D185" s="272" t="s">
        <v>159</v>
      </c>
      <c r="E185" s="272"/>
      <c r="F185" s="264">
        <v>5006.32</v>
      </c>
      <c r="G185" s="264"/>
      <c r="H185" s="269"/>
      <c r="I185" s="269"/>
    </row>
    <row r="186" spans="1:9">
      <c r="A186" s="5">
        <v>41569</v>
      </c>
      <c r="B186" s="264">
        <v>2322.69</v>
      </c>
      <c r="C186" s="264"/>
      <c r="D186" s="264">
        <v>0</v>
      </c>
      <c r="E186" s="264"/>
      <c r="F186" s="264">
        <v>7329.01</v>
      </c>
      <c r="G186" s="264"/>
      <c r="H186" s="269"/>
      <c r="I186" s="269"/>
    </row>
    <row r="187" spans="1:9">
      <c r="A187" s="5">
        <v>41570</v>
      </c>
      <c r="B187" s="266" t="s">
        <v>158</v>
      </c>
      <c r="C187" s="266"/>
      <c r="D187" s="264">
        <v>0</v>
      </c>
      <c r="E187" s="264"/>
      <c r="F187" s="264">
        <v>11162.15</v>
      </c>
      <c r="G187" s="264"/>
      <c r="H187" s="269"/>
      <c r="I187" s="269"/>
    </row>
    <row r="188" spans="1:9">
      <c r="A188" s="5">
        <v>41571</v>
      </c>
      <c r="B188" s="264">
        <v>636.42999999999995</v>
      </c>
      <c r="C188" s="264"/>
      <c r="D188" s="264">
        <v>0</v>
      </c>
      <c r="E188" s="264"/>
      <c r="F188" s="264">
        <v>11798.58</v>
      </c>
      <c r="G188" s="264"/>
      <c r="H188" s="269"/>
      <c r="I188" s="269"/>
    </row>
    <row r="189" spans="1:9">
      <c r="A189" s="5">
        <v>41572</v>
      </c>
      <c r="B189" s="264">
        <v>142.16</v>
      </c>
      <c r="C189" s="264"/>
      <c r="D189" s="264">
        <v>0</v>
      </c>
      <c r="E189" s="264"/>
      <c r="F189" s="264">
        <v>11940.74</v>
      </c>
      <c r="G189" s="264"/>
      <c r="H189" s="269"/>
      <c r="I189" s="269"/>
    </row>
    <row r="190" spans="1:9">
      <c r="A190" s="5">
        <v>41575</v>
      </c>
      <c r="B190" s="271" t="s">
        <v>154</v>
      </c>
      <c r="C190" s="271"/>
      <c r="D190" s="264">
        <v>0</v>
      </c>
      <c r="E190" s="264"/>
      <c r="F190" s="264">
        <v>16943.240000000002</v>
      </c>
      <c r="G190" s="264"/>
      <c r="H190" s="269"/>
      <c r="I190" s="269"/>
    </row>
    <row r="191" spans="1:9">
      <c r="A191" s="5">
        <v>41575</v>
      </c>
      <c r="B191" s="264" t="s">
        <v>155</v>
      </c>
      <c r="C191" s="264"/>
      <c r="D191" s="264">
        <v>0</v>
      </c>
      <c r="E191" s="264"/>
      <c r="F191" s="264">
        <v>104943.24</v>
      </c>
      <c r="G191" s="264"/>
      <c r="H191" s="269"/>
      <c r="I191" s="269"/>
    </row>
    <row r="192" spans="1:9">
      <c r="A192" s="5">
        <v>41575</v>
      </c>
      <c r="B192" s="264">
        <v>39</v>
      </c>
      <c r="C192" s="264"/>
      <c r="D192" s="264">
        <v>0</v>
      </c>
      <c r="E192" s="264"/>
      <c r="F192" s="264">
        <v>104982.24</v>
      </c>
      <c r="G192" s="264"/>
      <c r="H192" s="264"/>
      <c r="I192" s="264"/>
    </row>
    <row r="193" spans="1:10">
      <c r="A193" s="5">
        <v>41577</v>
      </c>
      <c r="B193" s="264" t="s">
        <v>162</v>
      </c>
      <c r="C193" s="264"/>
      <c r="D193" s="270" t="s">
        <v>161</v>
      </c>
      <c r="E193" s="270"/>
      <c r="F193" s="264">
        <v>39415.42</v>
      </c>
      <c r="G193" s="264"/>
      <c r="H193" s="264"/>
      <c r="I193" s="264"/>
    </row>
    <row r="194" spans="1:10">
      <c r="A194" s="5">
        <v>41578</v>
      </c>
      <c r="B194" s="264">
        <v>22970.54</v>
      </c>
      <c r="C194" s="264"/>
      <c r="D194" s="264" t="s">
        <v>163</v>
      </c>
      <c r="E194" s="264"/>
      <c r="F194" s="264">
        <v>57355</v>
      </c>
      <c r="G194" s="264"/>
      <c r="H194" s="264"/>
      <c r="I194" s="264"/>
    </row>
    <row r="195" spans="1:10">
      <c r="A195" s="5">
        <v>41579</v>
      </c>
      <c r="B195" s="264" t="s">
        <v>166</v>
      </c>
      <c r="C195" s="264"/>
      <c r="D195" s="264" t="s">
        <v>167</v>
      </c>
      <c r="E195" s="264"/>
      <c r="F195" s="264">
        <v>61400</v>
      </c>
      <c r="G195" s="264"/>
      <c r="H195" s="264"/>
      <c r="I195" s="264"/>
    </row>
    <row r="196" spans="1:10">
      <c r="A196" s="5">
        <v>41583</v>
      </c>
      <c r="B196" s="264" t="s">
        <v>168</v>
      </c>
      <c r="C196" s="264"/>
      <c r="D196" s="264" t="s">
        <v>190</v>
      </c>
      <c r="E196" s="264"/>
      <c r="F196" s="264">
        <v>39444.720000000001</v>
      </c>
      <c r="G196" s="264"/>
      <c r="H196" s="264"/>
      <c r="I196" s="264"/>
    </row>
    <row r="197" spans="1:10">
      <c r="A197" s="5">
        <v>41584</v>
      </c>
      <c r="B197" s="264" t="s">
        <v>169</v>
      </c>
      <c r="C197" s="264"/>
      <c r="D197" s="264"/>
      <c r="E197" s="264"/>
      <c r="F197" s="264">
        <v>131444.72</v>
      </c>
      <c r="G197" s="264"/>
      <c r="H197" s="264"/>
      <c r="I197" s="264"/>
    </row>
    <row r="198" spans="1:10">
      <c r="A198" s="5">
        <v>41584</v>
      </c>
      <c r="B198" s="264" t="s">
        <v>172</v>
      </c>
      <c r="C198" s="264"/>
      <c r="D198" s="264" t="s">
        <v>174</v>
      </c>
      <c r="E198" s="264"/>
      <c r="F198" s="264">
        <v>170465.86</v>
      </c>
      <c r="G198" s="264"/>
      <c r="H198" s="264"/>
      <c r="I198" s="264"/>
    </row>
    <row r="199" spans="1:10">
      <c r="A199" s="5">
        <v>41585</v>
      </c>
      <c r="B199" s="266" t="s">
        <v>173</v>
      </c>
      <c r="C199" s="266"/>
      <c r="D199" s="264">
        <v>0</v>
      </c>
      <c r="E199" s="264"/>
      <c r="F199" s="264">
        <v>339091.02</v>
      </c>
      <c r="G199" s="264"/>
      <c r="H199" s="264"/>
      <c r="I199" s="264"/>
    </row>
    <row r="200" spans="1:10">
      <c r="A200" s="8">
        <v>41586</v>
      </c>
      <c r="B200" s="264" t="s">
        <v>171</v>
      </c>
      <c r="C200" s="264"/>
      <c r="D200" s="264">
        <v>0</v>
      </c>
      <c r="E200" s="264"/>
      <c r="F200" s="264">
        <v>339179.77</v>
      </c>
      <c r="G200" s="264"/>
      <c r="H200" s="264"/>
      <c r="I200" s="264"/>
      <c r="J200" s="2"/>
    </row>
    <row r="201" spans="1:10">
      <c r="A201" s="8">
        <v>41589</v>
      </c>
      <c r="B201" s="267" t="s">
        <v>170</v>
      </c>
      <c r="C201" s="268"/>
      <c r="D201" s="267">
        <v>52856.17</v>
      </c>
      <c r="E201" s="268"/>
      <c r="F201" s="267">
        <v>287317.95</v>
      </c>
      <c r="G201" s="268"/>
      <c r="H201" s="267"/>
      <c r="I201" s="268"/>
      <c r="J201" s="2"/>
    </row>
    <row r="202" spans="1:10">
      <c r="A202" s="8">
        <v>41590</v>
      </c>
      <c r="B202" s="297" t="s">
        <v>177</v>
      </c>
      <c r="C202" s="297"/>
      <c r="D202" s="264">
        <v>0</v>
      </c>
      <c r="E202" s="264"/>
      <c r="F202" s="264">
        <v>378036.3</v>
      </c>
      <c r="G202" s="264"/>
      <c r="H202" s="2"/>
      <c r="I202" s="2"/>
      <c r="J202" s="2"/>
    </row>
    <row r="203" spans="1:10">
      <c r="A203" s="8">
        <v>41591</v>
      </c>
      <c r="B203" s="264" t="s">
        <v>178</v>
      </c>
      <c r="C203" s="264"/>
      <c r="D203" s="264">
        <v>0</v>
      </c>
      <c r="E203" s="264"/>
      <c r="F203" s="264">
        <v>378501.57</v>
      </c>
      <c r="G203" s="264"/>
      <c r="H203" s="2"/>
      <c r="I203" s="2"/>
      <c r="J203" s="2"/>
    </row>
    <row r="204" spans="1:10">
      <c r="A204" s="8">
        <v>41593</v>
      </c>
      <c r="B204" s="264" t="s">
        <v>179</v>
      </c>
      <c r="C204" s="264"/>
      <c r="D204" s="264">
        <v>0</v>
      </c>
      <c r="E204" s="264"/>
      <c r="F204" s="264">
        <v>379239.57</v>
      </c>
      <c r="G204" s="264"/>
      <c r="H204" s="2"/>
      <c r="I204" s="2"/>
      <c r="J204" s="2"/>
    </row>
    <row r="205" spans="1:10">
      <c r="A205" s="8">
        <v>41596</v>
      </c>
      <c r="B205" s="264" t="s">
        <v>184</v>
      </c>
      <c r="C205" s="264"/>
      <c r="D205" s="264">
        <v>0</v>
      </c>
      <c r="E205" s="264"/>
      <c r="F205" s="264">
        <v>393248.17</v>
      </c>
      <c r="G205" s="264"/>
      <c r="H205" s="2"/>
      <c r="I205" s="2"/>
      <c r="J205" s="2"/>
    </row>
    <row r="206" spans="1:10">
      <c r="A206" s="8">
        <v>41597</v>
      </c>
      <c r="B206" s="264" t="s">
        <v>180</v>
      </c>
      <c r="C206" s="264"/>
      <c r="D206" s="264">
        <v>0</v>
      </c>
      <c r="E206" s="264"/>
      <c r="F206" s="264">
        <v>393613.08</v>
      </c>
      <c r="G206" s="264"/>
      <c r="H206" s="2"/>
      <c r="I206" s="2"/>
      <c r="J206" s="2"/>
    </row>
    <row r="207" spans="1:10">
      <c r="A207" s="8">
        <v>41600</v>
      </c>
      <c r="B207" s="266" t="s">
        <v>176</v>
      </c>
      <c r="C207" s="266"/>
      <c r="D207" s="264">
        <v>0</v>
      </c>
      <c r="E207" s="264"/>
      <c r="F207" s="264">
        <v>396413.08</v>
      </c>
      <c r="G207" s="264"/>
      <c r="H207" s="2"/>
      <c r="I207" s="2"/>
      <c r="J207" s="2"/>
    </row>
    <row r="208" spans="1:10">
      <c r="A208" s="8">
        <v>41603</v>
      </c>
      <c r="B208" s="271" t="s">
        <v>175</v>
      </c>
      <c r="C208" s="271"/>
      <c r="D208" s="264">
        <v>24885.64</v>
      </c>
      <c r="E208" s="264"/>
      <c r="F208" s="264">
        <v>376529.94</v>
      </c>
      <c r="G208" s="264"/>
      <c r="H208" s="2"/>
      <c r="I208" s="2"/>
      <c r="J208" s="2"/>
    </row>
    <row r="209" spans="1:10">
      <c r="A209" s="8">
        <v>41604</v>
      </c>
      <c r="B209" s="264" t="s">
        <v>181</v>
      </c>
      <c r="C209" s="264"/>
      <c r="D209" s="264">
        <v>35793.06</v>
      </c>
      <c r="E209" s="264"/>
      <c r="F209" s="264">
        <v>341025.17</v>
      </c>
      <c r="G209" s="264"/>
      <c r="H209" s="2"/>
      <c r="I209" s="2"/>
      <c r="J209" s="2"/>
    </row>
    <row r="210" spans="1:10">
      <c r="A210" s="8">
        <v>41605</v>
      </c>
      <c r="B210" s="264" t="s">
        <v>182</v>
      </c>
      <c r="C210" s="264"/>
      <c r="D210" s="264">
        <v>106961.9</v>
      </c>
      <c r="E210" s="264"/>
      <c r="F210" s="264">
        <v>234224.67</v>
      </c>
      <c r="G210" s="264"/>
      <c r="H210" s="2"/>
      <c r="I210" s="2"/>
      <c r="J210" s="2"/>
    </row>
    <row r="211" spans="1:10">
      <c r="A211" s="8">
        <v>41606</v>
      </c>
      <c r="B211" s="264">
        <v>0</v>
      </c>
      <c r="C211" s="264"/>
      <c r="D211" s="264">
        <v>21297.98</v>
      </c>
      <c r="E211" s="264"/>
      <c r="F211" s="264">
        <v>212926.69</v>
      </c>
      <c r="G211" s="264"/>
      <c r="H211" s="2"/>
      <c r="I211" s="2"/>
      <c r="J211" s="2"/>
    </row>
    <row r="212" spans="1:10">
      <c r="A212" s="9">
        <v>41607</v>
      </c>
      <c r="B212" s="265" t="s">
        <v>183</v>
      </c>
      <c r="C212" s="265"/>
      <c r="D212" s="265">
        <v>81901.25</v>
      </c>
      <c r="E212" s="265"/>
      <c r="F212" s="265">
        <v>136228.74</v>
      </c>
      <c r="G212" s="265"/>
      <c r="H212" s="264">
        <v>66637.59</v>
      </c>
      <c r="I212" s="264"/>
      <c r="J212" s="2"/>
    </row>
    <row r="213" spans="1:10">
      <c r="A213" s="8">
        <v>41610</v>
      </c>
      <c r="B213" s="264">
        <v>184.8</v>
      </c>
      <c r="C213" s="264"/>
      <c r="D213" s="264">
        <v>0</v>
      </c>
      <c r="E213" s="264"/>
      <c r="F213" s="264">
        <v>136413.54</v>
      </c>
      <c r="G213" s="264"/>
      <c r="H213" s="264">
        <v>66637.59</v>
      </c>
      <c r="I213" s="264"/>
      <c r="J213" s="2"/>
    </row>
    <row r="214" spans="1:10">
      <c r="A214" s="8">
        <v>41611</v>
      </c>
      <c r="B214" s="264">
        <v>62.38</v>
      </c>
      <c r="C214" s="264"/>
      <c r="D214" s="264">
        <v>0</v>
      </c>
      <c r="E214" s="264"/>
      <c r="F214" s="264">
        <v>136475.92000000001</v>
      </c>
      <c r="G214" s="264"/>
      <c r="H214" s="264">
        <v>66637.59</v>
      </c>
      <c r="I214" s="264"/>
      <c r="J214" s="2"/>
    </row>
    <row r="215" spans="1:10">
      <c r="A215" s="8">
        <v>41612</v>
      </c>
      <c r="B215" s="266" t="s">
        <v>185</v>
      </c>
      <c r="C215" s="266"/>
      <c r="D215" s="264">
        <v>64809.63</v>
      </c>
      <c r="E215" s="264"/>
      <c r="F215" s="264">
        <v>192567.19</v>
      </c>
      <c r="G215" s="264"/>
      <c r="H215" s="264">
        <v>178448.09</v>
      </c>
      <c r="I215" s="264"/>
      <c r="J215" s="2"/>
    </row>
    <row r="216" spans="1:10">
      <c r="A216" s="8">
        <v>41613</v>
      </c>
      <c r="B216" s="264">
        <v>32756.84</v>
      </c>
      <c r="C216" s="264"/>
      <c r="D216" s="264">
        <v>0</v>
      </c>
      <c r="E216" s="264"/>
      <c r="F216" s="264">
        <v>225324.03</v>
      </c>
      <c r="G216" s="264"/>
      <c r="H216" s="264">
        <v>178448.09</v>
      </c>
      <c r="I216" s="264"/>
      <c r="J216" s="2"/>
    </row>
    <row r="217" spans="1:10">
      <c r="A217" s="8">
        <v>41614</v>
      </c>
      <c r="B217" s="264"/>
      <c r="C217" s="264"/>
      <c r="D217" s="264"/>
      <c r="E217" s="264"/>
      <c r="F217" s="264"/>
      <c r="G217" s="264"/>
      <c r="H217" s="264"/>
      <c r="I217" s="264"/>
      <c r="J217" s="2"/>
    </row>
    <row r="218" spans="1:10">
      <c r="A218" s="8">
        <v>41618</v>
      </c>
      <c r="B218" s="264">
        <v>0</v>
      </c>
      <c r="C218" s="264"/>
      <c r="D218" s="264" t="s">
        <v>186</v>
      </c>
      <c r="E218" s="264"/>
      <c r="F218" s="264">
        <v>200880.95</v>
      </c>
      <c r="G218" s="264"/>
      <c r="H218" s="264">
        <v>178448.09</v>
      </c>
      <c r="I218" s="264"/>
      <c r="J218" s="2"/>
    </row>
    <row r="219" spans="1:10">
      <c r="A219" s="8">
        <v>41619</v>
      </c>
      <c r="B219" s="264">
        <v>245.58</v>
      </c>
      <c r="C219" s="264"/>
      <c r="D219" s="264">
        <v>0</v>
      </c>
      <c r="E219" s="264"/>
      <c r="F219" s="264">
        <v>201126.53</v>
      </c>
      <c r="G219" s="264"/>
      <c r="H219" s="264">
        <v>178448.09</v>
      </c>
      <c r="I219" s="264"/>
      <c r="J219" s="2"/>
    </row>
    <row r="220" spans="1:10">
      <c r="A220" s="8">
        <v>41621</v>
      </c>
      <c r="B220" s="264">
        <v>6.55</v>
      </c>
      <c r="C220" s="264"/>
      <c r="D220" s="264">
        <v>0</v>
      </c>
      <c r="E220" s="264"/>
      <c r="F220" s="264">
        <v>201133.08</v>
      </c>
      <c r="G220" s="264"/>
      <c r="H220" s="264">
        <v>178448.09</v>
      </c>
      <c r="I220" s="264"/>
      <c r="J220" s="2"/>
    </row>
    <row r="221" spans="1:10">
      <c r="A221" s="8">
        <v>41624</v>
      </c>
      <c r="B221" s="264">
        <v>1078.75</v>
      </c>
      <c r="C221" s="264"/>
      <c r="D221" s="264">
        <v>0</v>
      </c>
      <c r="E221" s="264"/>
      <c r="F221" s="264">
        <v>202211.83</v>
      </c>
      <c r="G221" s="264"/>
      <c r="H221" s="264">
        <v>178448.09</v>
      </c>
      <c r="I221" s="264"/>
      <c r="J221" s="2"/>
    </row>
    <row r="222" spans="1:10">
      <c r="A222" s="8">
        <v>41625</v>
      </c>
      <c r="B222" s="265">
        <v>299</v>
      </c>
      <c r="C222" s="265"/>
      <c r="D222" s="265">
        <v>0</v>
      </c>
      <c r="E222" s="265"/>
      <c r="F222" s="265">
        <v>202510.83</v>
      </c>
      <c r="G222" s="265"/>
      <c r="H222" s="265">
        <v>178448.09</v>
      </c>
      <c r="I222" s="265"/>
      <c r="J222" s="11">
        <f>F222-H222</f>
        <v>24062.739999999991</v>
      </c>
    </row>
    <row r="223" spans="1:10">
      <c r="A223" s="10">
        <v>41627</v>
      </c>
      <c r="B223" s="264">
        <v>63.9</v>
      </c>
      <c r="C223" s="264"/>
      <c r="D223" s="264"/>
      <c r="E223" s="264"/>
      <c r="F223" s="264">
        <v>202574.73</v>
      </c>
      <c r="G223" s="264"/>
      <c r="H223" s="264">
        <v>178448.09</v>
      </c>
      <c r="I223" s="264"/>
      <c r="J223" s="11">
        <v>24126.639999999999</v>
      </c>
    </row>
    <row r="224" spans="1:10">
      <c r="A224" s="10">
        <v>41631</v>
      </c>
      <c r="B224" s="264" t="s">
        <v>187</v>
      </c>
      <c r="C224" s="264"/>
      <c r="D224" s="264"/>
      <c r="E224" s="264"/>
      <c r="F224" s="264">
        <v>210809.62</v>
      </c>
      <c r="G224" s="264"/>
      <c r="H224" s="264">
        <v>186665.69</v>
      </c>
      <c r="I224" s="264"/>
      <c r="J224" s="11">
        <v>24143.93</v>
      </c>
    </row>
    <row r="225" spans="1:10">
      <c r="A225" s="10">
        <v>24</v>
      </c>
      <c r="B225" s="265">
        <v>0</v>
      </c>
      <c r="C225" s="265"/>
      <c r="D225" s="265" t="s">
        <v>192</v>
      </c>
      <c r="E225" s="265"/>
      <c r="F225" s="265">
        <v>154107.67000000001</v>
      </c>
      <c r="G225" s="265"/>
      <c r="H225" s="265">
        <v>129963.74</v>
      </c>
      <c r="I225" s="265"/>
      <c r="J225" s="12">
        <v>24143.93</v>
      </c>
    </row>
    <row r="226" spans="1:10">
      <c r="A226" s="8">
        <v>41634</v>
      </c>
      <c r="B226" s="264" t="s">
        <v>191</v>
      </c>
      <c r="C226" s="264"/>
      <c r="D226" s="264" t="s">
        <v>189</v>
      </c>
      <c r="E226" s="264"/>
      <c r="F226" s="264">
        <v>173437.87</v>
      </c>
      <c r="G226" s="264"/>
      <c r="H226" s="264">
        <v>127695.34</v>
      </c>
      <c r="I226" s="264"/>
      <c r="J226" s="11">
        <v>45742.53</v>
      </c>
    </row>
    <row r="227" spans="1:10">
      <c r="A227" s="8">
        <v>42000</v>
      </c>
      <c r="B227" s="264"/>
      <c r="C227" s="264"/>
      <c r="D227" s="264"/>
      <c r="E227" s="264"/>
      <c r="F227" s="11"/>
      <c r="G227" s="11"/>
      <c r="H227" s="264">
        <v>70701.33</v>
      </c>
      <c r="I227" s="264"/>
      <c r="J227" s="11"/>
    </row>
    <row r="228" spans="1:10">
      <c r="A228" s="8">
        <v>42003</v>
      </c>
      <c r="B228" s="264"/>
      <c r="C228" s="264"/>
      <c r="D228" s="264">
        <v>0</v>
      </c>
      <c r="E228" s="264"/>
      <c r="F228" s="267"/>
      <c r="G228" s="268"/>
      <c r="H228" s="264">
        <v>70701.33</v>
      </c>
      <c r="I228" s="264"/>
      <c r="J228" s="11"/>
    </row>
    <row r="229" spans="1:10">
      <c r="A229" s="8">
        <v>42004</v>
      </c>
      <c r="B229" s="264"/>
      <c r="C229" s="264"/>
      <c r="D229" s="264">
        <v>0</v>
      </c>
      <c r="E229" s="264"/>
      <c r="F229" s="267">
        <v>87421.64</v>
      </c>
      <c r="G229" s="268"/>
      <c r="H229" s="264">
        <v>70701.33</v>
      </c>
      <c r="I229" s="264"/>
      <c r="J229" s="11">
        <f>F229-H229</f>
        <v>16720.309999999998</v>
      </c>
    </row>
  </sheetData>
  <mergeCells count="890">
    <mergeCell ref="B227:C227"/>
    <mergeCell ref="D227:E227"/>
    <mergeCell ref="H227:I227"/>
    <mergeCell ref="B228:C228"/>
    <mergeCell ref="B229:C229"/>
    <mergeCell ref="D228:E228"/>
    <mergeCell ref="D229:E229"/>
    <mergeCell ref="H228:I228"/>
    <mergeCell ref="H229:I229"/>
    <mergeCell ref="F228:G228"/>
    <mergeCell ref="F229:G229"/>
    <mergeCell ref="B217:C217"/>
    <mergeCell ref="D217:E217"/>
    <mergeCell ref="F217:G217"/>
    <mergeCell ref="H217:I217"/>
    <mergeCell ref="H218:I218"/>
    <mergeCell ref="H221:I221"/>
    <mergeCell ref="H222:I222"/>
    <mergeCell ref="B219:C219"/>
    <mergeCell ref="D219:E219"/>
    <mergeCell ref="F219:G219"/>
    <mergeCell ref="H219:I219"/>
    <mergeCell ref="B218:C218"/>
    <mergeCell ref="D218:E218"/>
    <mergeCell ref="F218:G218"/>
    <mergeCell ref="B220:C220"/>
    <mergeCell ref="D220:E220"/>
    <mergeCell ref="F220:G220"/>
    <mergeCell ref="H220:I220"/>
    <mergeCell ref="B221:C221"/>
    <mergeCell ref="D221:E221"/>
    <mergeCell ref="F221:G221"/>
    <mergeCell ref="B222:C222"/>
    <mergeCell ref="D222:E222"/>
    <mergeCell ref="F222:G222"/>
    <mergeCell ref="F211:G211"/>
    <mergeCell ref="F212:G212"/>
    <mergeCell ref="H212:I212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B211:C211"/>
    <mergeCell ref="B212:C212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168:C168"/>
    <mergeCell ref="D168:E168"/>
    <mergeCell ref="F168:G168"/>
    <mergeCell ref="H168:I168"/>
    <mergeCell ref="B169:C169"/>
    <mergeCell ref="D169:E169"/>
    <mergeCell ref="B170:C170"/>
    <mergeCell ref="D170:E170"/>
    <mergeCell ref="F169:G169"/>
    <mergeCell ref="F170:G170"/>
    <mergeCell ref="H169:I169"/>
    <mergeCell ref="H170:I170"/>
    <mergeCell ref="B160:C160"/>
    <mergeCell ref="D160:E160"/>
    <mergeCell ref="F160:G160"/>
    <mergeCell ref="H160:I160"/>
    <mergeCell ref="B166:C166"/>
    <mergeCell ref="D166:E166"/>
    <mergeCell ref="F166:G166"/>
    <mergeCell ref="H166:I166"/>
    <mergeCell ref="B167:C167"/>
    <mergeCell ref="D167:E167"/>
    <mergeCell ref="F167:G167"/>
    <mergeCell ref="H167:I167"/>
    <mergeCell ref="B164:C164"/>
    <mergeCell ref="D163:E163"/>
    <mergeCell ref="F163:G163"/>
    <mergeCell ref="F164:G164"/>
    <mergeCell ref="H163:I163"/>
    <mergeCell ref="H164:I164"/>
    <mergeCell ref="D164:E164"/>
    <mergeCell ref="B165:C165"/>
    <mergeCell ref="D165:E165"/>
    <mergeCell ref="F165:G165"/>
    <mergeCell ref="H165:I165"/>
    <mergeCell ref="F161:G161"/>
    <mergeCell ref="B154:C154"/>
    <mergeCell ref="D154:E154"/>
    <mergeCell ref="F154:G154"/>
    <mergeCell ref="H154:I154"/>
    <mergeCell ref="B156:C156"/>
    <mergeCell ref="D156:E156"/>
    <mergeCell ref="F156:G156"/>
    <mergeCell ref="H156:I156"/>
    <mergeCell ref="B157:C157"/>
    <mergeCell ref="D157:E157"/>
    <mergeCell ref="F157:G157"/>
    <mergeCell ref="H157:I157"/>
    <mergeCell ref="D151:E151"/>
    <mergeCell ref="B151:C151"/>
    <mergeCell ref="B152:C152"/>
    <mergeCell ref="D152:E152"/>
    <mergeCell ref="F152:G152"/>
    <mergeCell ref="H152:I152"/>
    <mergeCell ref="B153:C153"/>
    <mergeCell ref="D153:E153"/>
    <mergeCell ref="F153:G153"/>
    <mergeCell ref="H153:I153"/>
    <mergeCell ref="F146:G146"/>
    <mergeCell ref="F147:G147"/>
    <mergeCell ref="F148:G148"/>
    <mergeCell ref="F149:G149"/>
    <mergeCell ref="F151:G151"/>
    <mergeCell ref="F150:G150"/>
    <mergeCell ref="H146:I146"/>
    <mergeCell ref="H147:I147"/>
    <mergeCell ref="H148:I148"/>
    <mergeCell ref="H149:I149"/>
    <mergeCell ref="H150:I150"/>
    <mergeCell ref="H151:I151"/>
    <mergeCell ref="B146:C146"/>
    <mergeCell ref="B147:C147"/>
    <mergeCell ref="B148:C148"/>
    <mergeCell ref="B149:C149"/>
    <mergeCell ref="B150:C150"/>
    <mergeCell ref="D146:E146"/>
    <mergeCell ref="D147:E147"/>
    <mergeCell ref="D148:E148"/>
    <mergeCell ref="D149:E149"/>
    <mergeCell ref="D150:E150"/>
    <mergeCell ref="B134:C134"/>
    <mergeCell ref="D134:E134"/>
    <mergeCell ref="F134:G134"/>
    <mergeCell ref="H134:I134"/>
    <mergeCell ref="H135:I135"/>
    <mergeCell ref="B135:C135"/>
    <mergeCell ref="D135:E135"/>
    <mergeCell ref="F135:G135"/>
    <mergeCell ref="B133:C133"/>
    <mergeCell ref="D133:E133"/>
    <mergeCell ref="F133:G133"/>
    <mergeCell ref="H133:I133"/>
    <mergeCell ref="B128:C128"/>
    <mergeCell ref="D128:E128"/>
    <mergeCell ref="F128:G128"/>
    <mergeCell ref="H128:I128"/>
    <mergeCell ref="B130:C130"/>
    <mergeCell ref="B131:C131"/>
    <mergeCell ref="F131:G131"/>
    <mergeCell ref="F130:G130"/>
    <mergeCell ref="H130:I130"/>
    <mergeCell ref="H131:I131"/>
    <mergeCell ref="D130:E130"/>
    <mergeCell ref="D131:E131"/>
    <mergeCell ref="D132:E132"/>
    <mergeCell ref="B132:C132"/>
    <mergeCell ref="F132:G132"/>
    <mergeCell ref="H132:I132"/>
    <mergeCell ref="H123:I123"/>
    <mergeCell ref="H124:I124"/>
    <mergeCell ref="H125:I125"/>
    <mergeCell ref="D126:E126"/>
    <mergeCell ref="D127:E127"/>
    <mergeCell ref="B127:C127"/>
    <mergeCell ref="B129:C129"/>
    <mergeCell ref="D129:E129"/>
    <mergeCell ref="F126:G126"/>
    <mergeCell ref="F127:G127"/>
    <mergeCell ref="F129:G129"/>
    <mergeCell ref="H126:I126"/>
    <mergeCell ref="H127:I127"/>
    <mergeCell ref="H129:I129"/>
    <mergeCell ref="B123:C123"/>
    <mergeCell ref="B125:C125"/>
    <mergeCell ref="B124:C124"/>
    <mergeCell ref="B126:C126"/>
    <mergeCell ref="D123:E123"/>
    <mergeCell ref="D124:E124"/>
    <mergeCell ref="D125:E125"/>
    <mergeCell ref="F123:G123"/>
    <mergeCell ref="F124:G124"/>
    <mergeCell ref="F125:G125"/>
    <mergeCell ref="F107:G107"/>
    <mergeCell ref="F108:G108"/>
    <mergeCell ref="F109:G109"/>
    <mergeCell ref="F110:G110"/>
    <mergeCell ref="F111:G111"/>
    <mergeCell ref="F113:G113"/>
    <mergeCell ref="F112:G112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F122:G122"/>
    <mergeCell ref="H107:I107"/>
    <mergeCell ref="H108:I108"/>
    <mergeCell ref="H109:I109"/>
    <mergeCell ref="H110:I110"/>
    <mergeCell ref="H111:I111"/>
    <mergeCell ref="H112:I112"/>
    <mergeCell ref="H113:I113"/>
    <mergeCell ref="B107:C107"/>
    <mergeCell ref="B108:C108"/>
    <mergeCell ref="B109:C109"/>
    <mergeCell ref="B110:C110"/>
    <mergeCell ref="B111:C111"/>
    <mergeCell ref="B112:C112"/>
    <mergeCell ref="B113:C113"/>
    <mergeCell ref="D107:E107"/>
    <mergeCell ref="D108:E108"/>
    <mergeCell ref="D109:E109"/>
    <mergeCell ref="D110:E110"/>
    <mergeCell ref="D111:E111"/>
    <mergeCell ref="D112:E112"/>
    <mergeCell ref="D113:E113"/>
    <mergeCell ref="B97:C97"/>
    <mergeCell ref="D97:E97"/>
    <mergeCell ref="F97:G97"/>
    <mergeCell ref="H97:I97"/>
    <mergeCell ref="B98:C98"/>
    <mergeCell ref="D98:E98"/>
    <mergeCell ref="F98:G98"/>
    <mergeCell ref="H98:I98"/>
    <mergeCell ref="B93:C93"/>
    <mergeCell ref="D93:E93"/>
    <mergeCell ref="F93:G93"/>
    <mergeCell ref="H93:I93"/>
    <mergeCell ref="B95:C95"/>
    <mergeCell ref="B96:C96"/>
    <mergeCell ref="D95:E95"/>
    <mergeCell ref="D96:E96"/>
    <mergeCell ref="F95:G95"/>
    <mergeCell ref="F96:G96"/>
    <mergeCell ref="H95:I95"/>
    <mergeCell ref="H96:I96"/>
    <mergeCell ref="B94:C94"/>
    <mergeCell ref="D94:E94"/>
    <mergeCell ref="F94:G94"/>
    <mergeCell ref="H94:I94"/>
    <mergeCell ref="B90:C90"/>
    <mergeCell ref="D90:E90"/>
    <mergeCell ref="F90:G90"/>
    <mergeCell ref="H90:I90"/>
    <mergeCell ref="B91:C91"/>
    <mergeCell ref="D91:E91"/>
    <mergeCell ref="F91:G91"/>
    <mergeCell ref="H91:I91"/>
    <mergeCell ref="B92:C92"/>
    <mergeCell ref="D92:E92"/>
    <mergeCell ref="F92:G92"/>
    <mergeCell ref="H92:I92"/>
    <mergeCell ref="B84:C84"/>
    <mergeCell ref="D83:E83"/>
    <mergeCell ref="D84:E84"/>
    <mergeCell ref="F83:G83"/>
    <mergeCell ref="F84:G84"/>
    <mergeCell ref="H83:I83"/>
    <mergeCell ref="H84:I84"/>
    <mergeCell ref="B81:C81"/>
    <mergeCell ref="D81:E81"/>
    <mergeCell ref="F81:G81"/>
    <mergeCell ref="H81:I81"/>
    <mergeCell ref="B82:C82"/>
    <mergeCell ref="D82:E82"/>
    <mergeCell ref="F82:G82"/>
    <mergeCell ref="H82:I82"/>
    <mergeCell ref="B83:C83"/>
    <mergeCell ref="B78:C78"/>
    <mergeCell ref="D78:E78"/>
    <mergeCell ref="F78:G78"/>
    <mergeCell ref="H78:I78"/>
    <mergeCell ref="B79:C79"/>
    <mergeCell ref="D79:E79"/>
    <mergeCell ref="F79:G79"/>
    <mergeCell ref="H79:I79"/>
    <mergeCell ref="B80:C80"/>
    <mergeCell ref="D80:E80"/>
    <mergeCell ref="F80:G80"/>
    <mergeCell ref="H80:I80"/>
    <mergeCell ref="B76:C76"/>
    <mergeCell ref="D76:E76"/>
    <mergeCell ref="F76:G76"/>
    <mergeCell ref="H76:I76"/>
    <mergeCell ref="B77:C77"/>
    <mergeCell ref="D77:E77"/>
    <mergeCell ref="F77:G77"/>
    <mergeCell ref="H77:I77"/>
    <mergeCell ref="B73:C73"/>
    <mergeCell ref="D73:E73"/>
    <mergeCell ref="F73:G73"/>
    <mergeCell ref="H73:I73"/>
    <mergeCell ref="B74:C74"/>
    <mergeCell ref="D74:E74"/>
    <mergeCell ref="F74:G74"/>
    <mergeCell ref="H74:I74"/>
    <mergeCell ref="B75:C75"/>
    <mergeCell ref="D75:E75"/>
    <mergeCell ref="F75:G75"/>
    <mergeCell ref="H75:I75"/>
    <mergeCell ref="B70:C70"/>
    <mergeCell ref="D70:E70"/>
    <mergeCell ref="F70:G70"/>
    <mergeCell ref="H70:I70"/>
    <mergeCell ref="B71:C71"/>
    <mergeCell ref="D71:E71"/>
    <mergeCell ref="F71:G71"/>
    <mergeCell ref="H71:I71"/>
    <mergeCell ref="B72:C72"/>
    <mergeCell ref="D72:E72"/>
    <mergeCell ref="F72:G72"/>
    <mergeCell ref="H72:I72"/>
    <mergeCell ref="B59:C59"/>
    <mergeCell ref="D59:E59"/>
    <mergeCell ref="F59:G59"/>
    <mergeCell ref="H59:I59"/>
    <mergeCell ref="B56:C56"/>
    <mergeCell ref="D56:E56"/>
    <mergeCell ref="F56:G56"/>
    <mergeCell ref="H56:I56"/>
    <mergeCell ref="B57:C57"/>
    <mergeCell ref="D57:E57"/>
    <mergeCell ref="F57:G57"/>
    <mergeCell ref="H57:I57"/>
    <mergeCell ref="B58:C58"/>
    <mergeCell ref="D58:E58"/>
    <mergeCell ref="F58:G58"/>
    <mergeCell ref="H58:I58"/>
    <mergeCell ref="B38:C38"/>
    <mergeCell ref="D38:E38"/>
    <mergeCell ref="F38:G38"/>
    <mergeCell ref="H38:I38"/>
    <mergeCell ref="B39:C39"/>
    <mergeCell ref="D39:E39"/>
    <mergeCell ref="F39:G39"/>
    <mergeCell ref="H39:I39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23:C23"/>
    <mergeCell ref="D23:E23"/>
    <mergeCell ref="F23:G23"/>
    <mergeCell ref="H23:I23"/>
    <mergeCell ref="B24:C24"/>
    <mergeCell ref="D24:E24"/>
    <mergeCell ref="F24:G24"/>
    <mergeCell ref="H24:I24"/>
    <mergeCell ref="B5:C5"/>
    <mergeCell ref="D5:E5"/>
    <mergeCell ref="F5:G5"/>
    <mergeCell ref="H5:I5"/>
    <mergeCell ref="B7:C7"/>
    <mergeCell ref="D7:E7"/>
    <mergeCell ref="H7:I7"/>
    <mergeCell ref="F7:G7"/>
    <mergeCell ref="B8:C8"/>
    <mergeCell ref="D8:E8"/>
    <mergeCell ref="F8:G8"/>
    <mergeCell ref="H8:I8"/>
    <mergeCell ref="B9:C9"/>
    <mergeCell ref="F9:G9"/>
    <mergeCell ref="D9:E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H21:I21"/>
    <mergeCell ref="B18:C18"/>
    <mergeCell ref="D18:E18"/>
    <mergeCell ref="F18:G18"/>
    <mergeCell ref="H18:I18"/>
    <mergeCell ref="B19:C19"/>
    <mergeCell ref="D19:E19"/>
    <mergeCell ref="F19:G19"/>
    <mergeCell ref="H19:I19"/>
    <mergeCell ref="A2:I3"/>
    <mergeCell ref="B22:C22"/>
    <mergeCell ref="D22:E22"/>
    <mergeCell ref="F22:G22"/>
    <mergeCell ref="H22:I22"/>
    <mergeCell ref="B6:C6"/>
    <mergeCell ref="D6:E6"/>
    <mergeCell ref="F6:G6"/>
    <mergeCell ref="H6:I6"/>
    <mergeCell ref="B20:C20"/>
    <mergeCell ref="D20:E20"/>
    <mergeCell ref="F20:G20"/>
    <mergeCell ref="H20:I20"/>
    <mergeCell ref="B21:C21"/>
    <mergeCell ref="D21:E21"/>
    <mergeCell ref="F21:G21"/>
    <mergeCell ref="B16:C16"/>
    <mergeCell ref="D16:E16"/>
    <mergeCell ref="F16:G16"/>
    <mergeCell ref="H16:I16"/>
    <mergeCell ref="B17:C17"/>
    <mergeCell ref="D17:E17"/>
    <mergeCell ref="F17:G17"/>
    <mergeCell ref="H17:I17"/>
    <mergeCell ref="F25:G25"/>
    <mergeCell ref="F26:G26"/>
    <mergeCell ref="H25:I25"/>
    <mergeCell ref="H26:I26"/>
    <mergeCell ref="F27:G27"/>
    <mergeCell ref="B32:C32"/>
    <mergeCell ref="D32:E32"/>
    <mergeCell ref="F32:G32"/>
    <mergeCell ref="H32:I32"/>
    <mergeCell ref="B25:C25"/>
    <mergeCell ref="B26:C26"/>
    <mergeCell ref="B27:C27"/>
    <mergeCell ref="B28:C28"/>
    <mergeCell ref="D25:E25"/>
    <mergeCell ref="D26:E26"/>
    <mergeCell ref="D27:E27"/>
    <mergeCell ref="D28:E28"/>
    <mergeCell ref="F28:G28"/>
    <mergeCell ref="B31:C31"/>
    <mergeCell ref="D31:E31"/>
    <mergeCell ref="F31:G31"/>
    <mergeCell ref="H31:I31"/>
    <mergeCell ref="B29:C29"/>
    <mergeCell ref="D29:E29"/>
    <mergeCell ref="B33:C33"/>
    <mergeCell ref="D33:E33"/>
    <mergeCell ref="F33:G33"/>
    <mergeCell ref="H33:I33"/>
    <mergeCell ref="B34:C34"/>
    <mergeCell ref="D34:E34"/>
    <mergeCell ref="F34:G34"/>
    <mergeCell ref="H34:I34"/>
    <mergeCell ref="H27:I27"/>
    <mergeCell ref="H28:I28"/>
    <mergeCell ref="F29:G29"/>
    <mergeCell ref="H29:I29"/>
    <mergeCell ref="B30:C30"/>
    <mergeCell ref="D30:E30"/>
    <mergeCell ref="F30:G30"/>
    <mergeCell ref="H30:I30"/>
    <mergeCell ref="B49:C49"/>
    <mergeCell ref="D49:E49"/>
    <mergeCell ref="F49:G49"/>
    <mergeCell ref="H49:I49"/>
    <mergeCell ref="B40:C40"/>
    <mergeCell ref="D40:E40"/>
    <mergeCell ref="F40:G40"/>
    <mergeCell ref="H40:I40"/>
    <mergeCell ref="B41:C41"/>
    <mergeCell ref="D41:E41"/>
    <mergeCell ref="F41:G41"/>
    <mergeCell ref="H41:I41"/>
    <mergeCell ref="B42:C42"/>
    <mergeCell ref="D42:E42"/>
    <mergeCell ref="F42:G42"/>
    <mergeCell ref="H42:I42"/>
    <mergeCell ref="B45:C45"/>
    <mergeCell ref="D45:E45"/>
    <mergeCell ref="F45:G45"/>
    <mergeCell ref="H45:I45"/>
    <mergeCell ref="B46:C46"/>
    <mergeCell ref="D46:E46"/>
    <mergeCell ref="F46:G46"/>
    <mergeCell ref="H46:I46"/>
    <mergeCell ref="B43:C43"/>
    <mergeCell ref="D43:E43"/>
    <mergeCell ref="F43:G43"/>
    <mergeCell ref="H43:I43"/>
    <mergeCell ref="B44:C44"/>
    <mergeCell ref="D44:E44"/>
    <mergeCell ref="F44:G44"/>
    <mergeCell ref="H44:I44"/>
    <mergeCell ref="B48:C48"/>
    <mergeCell ref="D48:E48"/>
    <mergeCell ref="F48:G48"/>
    <mergeCell ref="H48:I48"/>
    <mergeCell ref="B47:C47"/>
    <mergeCell ref="F47:G47"/>
    <mergeCell ref="H47:I47"/>
    <mergeCell ref="D47:E47"/>
    <mergeCell ref="B55:C55"/>
    <mergeCell ref="D55:E55"/>
    <mergeCell ref="F55:G55"/>
    <mergeCell ref="H55:I55"/>
    <mergeCell ref="B50:C50"/>
    <mergeCell ref="D50:E50"/>
    <mergeCell ref="F50:G50"/>
    <mergeCell ref="H50:I50"/>
    <mergeCell ref="B51:C51"/>
    <mergeCell ref="D51:E51"/>
    <mergeCell ref="F51:G51"/>
    <mergeCell ref="H51:I51"/>
    <mergeCell ref="B52:C52"/>
    <mergeCell ref="D52:E52"/>
    <mergeCell ref="F52:G52"/>
    <mergeCell ref="H52:I52"/>
    <mergeCell ref="B53:C53"/>
    <mergeCell ref="D53:E53"/>
    <mergeCell ref="F53:G53"/>
    <mergeCell ref="H53:I53"/>
    <mergeCell ref="B54:C54"/>
    <mergeCell ref="D54:E54"/>
    <mergeCell ref="F54:G54"/>
    <mergeCell ref="H54:I54"/>
    <mergeCell ref="B60:C60"/>
    <mergeCell ref="D60:E60"/>
    <mergeCell ref="F60:G60"/>
    <mergeCell ref="H60:I60"/>
    <mergeCell ref="B61:C61"/>
    <mergeCell ref="D61:E61"/>
    <mergeCell ref="F61:G61"/>
    <mergeCell ref="H61:I61"/>
    <mergeCell ref="B62:C62"/>
    <mergeCell ref="D62:E62"/>
    <mergeCell ref="F62:G62"/>
    <mergeCell ref="H62:I62"/>
    <mergeCell ref="B63:C63"/>
    <mergeCell ref="D63:E63"/>
    <mergeCell ref="F63:G63"/>
    <mergeCell ref="H63:I63"/>
    <mergeCell ref="B64:C64"/>
    <mergeCell ref="D64:E64"/>
    <mergeCell ref="F64:G64"/>
    <mergeCell ref="H64:I64"/>
    <mergeCell ref="B65:C65"/>
    <mergeCell ref="D65:E65"/>
    <mergeCell ref="F65:G65"/>
    <mergeCell ref="H65:I65"/>
    <mergeCell ref="B69:C69"/>
    <mergeCell ref="D69:E69"/>
    <mergeCell ref="H69:I69"/>
    <mergeCell ref="F69:G69"/>
    <mergeCell ref="B66:C66"/>
    <mergeCell ref="D66:E66"/>
    <mergeCell ref="F66:G66"/>
    <mergeCell ref="H66:I66"/>
    <mergeCell ref="B67:C67"/>
    <mergeCell ref="D67:E67"/>
    <mergeCell ref="F67:G67"/>
    <mergeCell ref="H67:I67"/>
    <mergeCell ref="B68:C68"/>
    <mergeCell ref="D68:E68"/>
    <mergeCell ref="F68:G68"/>
    <mergeCell ref="H68:I68"/>
    <mergeCell ref="B88:C88"/>
    <mergeCell ref="B89:C89"/>
    <mergeCell ref="D88:E88"/>
    <mergeCell ref="D89:E89"/>
    <mergeCell ref="F88:G88"/>
    <mergeCell ref="F89:G89"/>
    <mergeCell ref="H88:I88"/>
    <mergeCell ref="H89:I89"/>
    <mergeCell ref="B85:C85"/>
    <mergeCell ref="D85:E85"/>
    <mergeCell ref="F85:G85"/>
    <mergeCell ref="H85:I85"/>
    <mergeCell ref="B86:C86"/>
    <mergeCell ref="D86:E86"/>
    <mergeCell ref="F86:G86"/>
    <mergeCell ref="H86:I86"/>
    <mergeCell ref="B87:C87"/>
    <mergeCell ref="D87:E87"/>
    <mergeCell ref="F87:G87"/>
    <mergeCell ref="H87:I87"/>
    <mergeCell ref="B99:C99"/>
    <mergeCell ref="D99:E99"/>
    <mergeCell ref="F99:G99"/>
    <mergeCell ref="H99:I99"/>
    <mergeCell ref="B100:C100"/>
    <mergeCell ref="B101:C101"/>
    <mergeCell ref="D100:E100"/>
    <mergeCell ref="D101:E101"/>
    <mergeCell ref="F100:G100"/>
    <mergeCell ref="F101:G101"/>
    <mergeCell ref="H100:I100"/>
    <mergeCell ref="H101:I101"/>
    <mergeCell ref="B102:C102"/>
    <mergeCell ref="D102:E102"/>
    <mergeCell ref="F102:G102"/>
    <mergeCell ref="H102:I102"/>
    <mergeCell ref="B103:C103"/>
    <mergeCell ref="B104:C104"/>
    <mergeCell ref="B106:C106"/>
    <mergeCell ref="B105:C105"/>
    <mergeCell ref="D104:E104"/>
    <mergeCell ref="D103:E103"/>
    <mergeCell ref="D105:E105"/>
    <mergeCell ref="D106:E106"/>
    <mergeCell ref="F103:G103"/>
    <mergeCell ref="F104:G104"/>
    <mergeCell ref="F105:G105"/>
    <mergeCell ref="F106:G106"/>
    <mergeCell ref="H103:I103"/>
    <mergeCell ref="H104:I104"/>
    <mergeCell ref="H105:I105"/>
    <mergeCell ref="H106:I106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H121:I121"/>
    <mergeCell ref="H122:I122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H114:I114"/>
    <mergeCell ref="H115:I115"/>
    <mergeCell ref="H117:I117"/>
    <mergeCell ref="H116:I116"/>
    <mergeCell ref="H118:I118"/>
    <mergeCell ref="H119:I119"/>
    <mergeCell ref="H120:I120"/>
    <mergeCell ref="B136:C136"/>
    <mergeCell ref="B137:C137"/>
    <mergeCell ref="B138:C138"/>
    <mergeCell ref="B139:C139"/>
    <mergeCell ref="B140:C140"/>
    <mergeCell ref="B141:C141"/>
    <mergeCell ref="D136:E136"/>
    <mergeCell ref="D137:E137"/>
    <mergeCell ref="D138:E138"/>
    <mergeCell ref="D139:E139"/>
    <mergeCell ref="D140:E140"/>
    <mergeCell ref="D141:E141"/>
    <mergeCell ref="F136:G136"/>
    <mergeCell ref="F137:G137"/>
    <mergeCell ref="F138:G138"/>
    <mergeCell ref="F139:G139"/>
    <mergeCell ref="F140:G140"/>
    <mergeCell ref="F141:G141"/>
    <mergeCell ref="H136:I136"/>
    <mergeCell ref="H139:I139"/>
    <mergeCell ref="H137:I137"/>
    <mergeCell ref="H138:I138"/>
    <mergeCell ref="H140:I140"/>
    <mergeCell ref="H141:I141"/>
    <mergeCell ref="B145:C145"/>
    <mergeCell ref="D145:E145"/>
    <mergeCell ref="H145:I145"/>
    <mergeCell ref="F145:G145"/>
    <mergeCell ref="B142:C142"/>
    <mergeCell ref="D142:E142"/>
    <mergeCell ref="F142:G142"/>
    <mergeCell ref="H142:I142"/>
    <mergeCell ref="B143:C143"/>
    <mergeCell ref="D143:E143"/>
    <mergeCell ref="F143:G143"/>
    <mergeCell ref="H143:I143"/>
    <mergeCell ref="B144:C144"/>
    <mergeCell ref="D144:E144"/>
    <mergeCell ref="F144:G144"/>
    <mergeCell ref="H144:I144"/>
    <mergeCell ref="B159:C159"/>
    <mergeCell ref="D159:E159"/>
    <mergeCell ref="F159:G159"/>
    <mergeCell ref="H159:I159"/>
    <mergeCell ref="B155:C155"/>
    <mergeCell ref="D155:E155"/>
    <mergeCell ref="F155:G155"/>
    <mergeCell ref="H155:I155"/>
    <mergeCell ref="B171:C171"/>
    <mergeCell ref="D171:E171"/>
    <mergeCell ref="F171:G171"/>
    <mergeCell ref="H171:I171"/>
    <mergeCell ref="H161:I161"/>
    <mergeCell ref="F162:G162"/>
    <mergeCell ref="H162:I162"/>
    <mergeCell ref="D161:E161"/>
    <mergeCell ref="D162:E162"/>
    <mergeCell ref="B161:C161"/>
    <mergeCell ref="B162:C162"/>
    <mergeCell ref="B163:C163"/>
    <mergeCell ref="B158:C158"/>
    <mergeCell ref="D158:E158"/>
    <mergeCell ref="F158:G158"/>
    <mergeCell ref="H158:I158"/>
    <mergeCell ref="B181:C181"/>
    <mergeCell ref="B175:C175"/>
    <mergeCell ref="D172:E172"/>
    <mergeCell ref="D173:E173"/>
    <mergeCell ref="D174:E174"/>
    <mergeCell ref="D176:E176"/>
    <mergeCell ref="D177:E177"/>
    <mergeCell ref="D178:E178"/>
    <mergeCell ref="D179:E179"/>
    <mergeCell ref="D180:E180"/>
    <mergeCell ref="D181:E181"/>
    <mergeCell ref="D175:E175"/>
    <mergeCell ref="B172:C172"/>
    <mergeCell ref="B174:C174"/>
    <mergeCell ref="B176:C176"/>
    <mergeCell ref="B173:C173"/>
    <mergeCell ref="B177:C177"/>
    <mergeCell ref="B178:C178"/>
    <mergeCell ref="B179:C179"/>
    <mergeCell ref="B180:C180"/>
    <mergeCell ref="F172:G172"/>
    <mergeCell ref="F173:G173"/>
    <mergeCell ref="F174:G174"/>
    <mergeCell ref="F176:G176"/>
    <mergeCell ref="F177:G177"/>
    <mergeCell ref="F178:G178"/>
    <mergeCell ref="F179:G179"/>
    <mergeCell ref="F180:G180"/>
    <mergeCell ref="F181:G181"/>
    <mergeCell ref="F175:G175"/>
    <mergeCell ref="H172:I172"/>
    <mergeCell ref="H173:I173"/>
    <mergeCell ref="H176:I176"/>
    <mergeCell ref="H174:I174"/>
    <mergeCell ref="H177:I177"/>
    <mergeCell ref="H178:I178"/>
    <mergeCell ref="H179:I179"/>
    <mergeCell ref="H180:I180"/>
    <mergeCell ref="H181:I181"/>
    <mergeCell ref="H175:I175"/>
    <mergeCell ref="B182:C182"/>
    <mergeCell ref="D182:E182"/>
    <mergeCell ref="F182:G182"/>
    <mergeCell ref="H182:I182"/>
    <mergeCell ref="B183:C183"/>
    <mergeCell ref="D183:E183"/>
    <mergeCell ref="F183:G183"/>
    <mergeCell ref="H183:I183"/>
    <mergeCell ref="B184:C184"/>
    <mergeCell ref="D184:E184"/>
    <mergeCell ref="F184:G184"/>
    <mergeCell ref="H184:I184"/>
    <mergeCell ref="B185:C185"/>
    <mergeCell ref="D185:E185"/>
    <mergeCell ref="F185:G185"/>
    <mergeCell ref="H185:I185"/>
    <mergeCell ref="B186:C186"/>
    <mergeCell ref="D186:E186"/>
    <mergeCell ref="H186:I186"/>
    <mergeCell ref="F186:G186"/>
    <mergeCell ref="B187:C187"/>
    <mergeCell ref="D187:E187"/>
    <mergeCell ref="F187:G187"/>
    <mergeCell ref="H187:I187"/>
    <mergeCell ref="B188:C188"/>
    <mergeCell ref="D188:E188"/>
    <mergeCell ref="F188:G188"/>
    <mergeCell ref="H188:I188"/>
    <mergeCell ref="B189:C189"/>
    <mergeCell ref="D189:E189"/>
    <mergeCell ref="F189:G189"/>
    <mergeCell ref="H189:I189"/>
    <mergeCell ref="B190:C190"/>
    <mergeCell ref="D190:E190"/>
    <mergeCell ref="F190:G190"/>
    <mergeCell ref="H190:I190"/>
    <mergeCell ref="B196:C196"/>
    <mergeCell ref="D196:E196"/>
    <mergeCell ref="F196:G196"/>
    <mergeCell ref="H196:I196"/>
    <mergeCell ref="B191:C191"/>
    <mergeCell ref="D191:E191"/>
    <mergeCell ref="F191:G191"/>
    <mergeCell ref="H191:I191"/>
    <mergeCell ref="B192:C192"/>
    <mergeCell ref="D192:E192"/>
    <mergeCell ref="F192:G192"/>
    <mergeCell ref="H192:I192"/>
    <mergeCell ref="H193:I193"/>
    <mergeCell ref="H194:I194"/>
    <mergeCell ref="H195:I195"/>
    <mergeCell ref="B193:C193"/>
    <mergeCell ref="B194:C194"/>
    <mergeCell ref="B195:C195"/>
    <mergeCell ref="D193:E193"/>
    <mergeCell ref="D194:E194"/>
    <mergeCell ref="D195:E195"/>
    <mergeCell ref="F193:G193"/>
    <mergeCell ref="F194:G194"/>
    <mergeCell ref="F195:G195"/>
    <mergeCell ref="B201:C201"/>
    <mergeCell ref="D201:E201"/>
    <mergeCell ref="F201:G201"/>
    <mergeCell ref="H201:I201"/>
    <mergeCell ref="B197:C197"/>
    <mergeCell ref="D197:E197"/>
    <mergeCell ref="F197:G197"/>
    <mergeCell ref="H197:I197"/>
    <mergeCell ref="B198:C198"/>
    <mergeCell ref="B199:C199"/>
    <mergeCell ref="D199:E199"/>
    <mergeCell ref="D198:E198"/>
    <mergeCell ref="F198:G198"/>
    <mergeCell ref="H198:I198"/>
    <mergeCell ref="F199:G199"/>
    <mergeCell ref="B200:C200"/>
    <mergeCell ref="D200:E200"/>
    <mergeCell ref="F200:G200"/>
    <mergeCell ref="H199:I199"/>
    <mergeCell ref="H200:I200"/>
    <mergeCell ref="B216:C216"/>
    <mergeCell ref="D216:E216"/>
    <mergeCell ref="F216:G216"/>
    <mergeCell ref="H216:I216"/>
    <mergeCell ref="B213:C213"/>
    <mergeCell ref="D213:E213"/>
    <mergeCell ref="F213:G213"/>
    <mergeCell ref="H213:I213"/>
    <mergeCell ref="B214:C214"/>
    <mergeCell ref="D214:E214"/>
    <mergeCell ref="F214:G214"/>
    <mergeCell ref="H214:I214"/>
    <mergeCell ref="B215:C215"/>
    <mergeCell ref="D215:E215"/>
    <mergeCell ref="F215:G215"/>
    <mergeCell ref="H215:I215"/>
    <mergeCell ref="B226:C226"/>
    <mergeCell ref="D226:E226"/>
    <mergeCell ref="F226:G226"/>
    <mergeCell ref="H226:I226"/>
    <mergeCell ref="B225:C225"/>
    <mergeCell ref="D225:E225"/>
    <mergeCell ref="F225:G225"/>
    <mergeCell ref="H225:I225"/>
    <mergeCell ref="B223:C223"/>
    <mergeCell ref="D223:E223"/>
    <mergeCell ref="F223:G223"/>
    <mergeCell ref="H223:I223"/>
    <mergeCell ref="B224:C224"/>
    <mergeCell ref="D224:E224"/>
    <mergeCell ref="F224:G224"/>
    <mergeCell ref="H224:I224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68"/>
  <sheetViews>
    <sheetView view="pageBreakPreview" zoomScale="60" zoomScaleNormal="100" workbookViewId="0">
      <selection sqref="A1:XFD1048576"/>
    </sheetView>
  </sheetViews>
  <sheetFormatPr defaultRowHeight="15.75"/>
  <cols>
    <col min="1" max="1" width="9.140625" style="20"/>
    <col min="2" max="2" width="19" style="24" customWidth="1"/>
    <col min="3" max="3" width="12.42578125" style="24" bestFit="1" customWidth="1"/>
    <col min="4" max="4" width="40.5703125" style="24" customWidth="1"/>
    <col min="5" max="5" width="16.140625" style="24" customWidth="1"/>
    <col min="6" max="6" width="26.7109375" style="24" customWidth="1"/>
    <col min="7" max="7" width="18.7109375" style="22" customWidth="1"/>
    <col min="8" max="8" width="9.140625" style="22"/>
    <col min="9" max="9" width="9.140625" style="23"/>
  </cols>
  <sheetData>
    <row r="1" spans="1:9" ht="31.5">
      <c r="A1" s="149" t="s">
        <v>596</v>
      </c>
      <c r="B1" s="27" t="s">
        <v>210</v>
      </c>
      <c r="C1" s="27" t="s">
        <v>211</v>
      </c>
      <c r="D1" s="27" t="s">
        <v>597</v>
      </c>
      <c r="E1" s="28" t="s">
        <v>193</v>
      </c>
      <c r="F1" s="28" t="s">
        <v>297</v>
      </c>
      <c r="H1"/>
      <c r="I1"/>
    </row>
    <row r="2" spans="1:9" ht="16.5" customHeight="1">
      <c r="B2" s="25"/>
      <c r="C2" s="26"/>
      <c r="D2" s="26"/>
      <c r="F2" s="29"/>
      <c r="H2"/>
      <c r="I2"/>
    </row>
    <row r="3" spans="1:9" ht="16.5" customHeight="1">
      <c r="C3" s="26"/>
      <c r="F3" s="29"/>
    </row>
    <row r="4" spans="1:9" ht="16.5" customHeight="1">
      <c r="F4" s="29"/>
    </row>
    <row r="5" spans="1:9" ht="16.5" customHeight="1">
      <c r="F5" s="29"/>
    </row>
    <row r="6" spans="1:9" ht="16.5" customHeight="1">
      <c r="F6" s="29"/>
    </row>
    <row r="7" spans="1:9" ht="16.5" customHeight="1">
      <c r="F7" s="29"/>
    </row>
    <row r="8" spans="1:9" ht="16.5" customHeight="1">
      <c r="F8" s="29"/>
    </row>
    <row r="9" spans="1:9" ht="16.5" customHeight="1">
      <c r="F9" s="29"/>
    </row>
    <row r="10" spans="1:9" ht="16.5" customHeight="1">
      <c r="F10" s="29"/>
    </row>
    <row r="11" spans="1:9" ht="16.5" customHeight="1">
      <c r="F11" s="29"/>
    </row>
    <row r="12" spans="1:9" ht="16.5" customHeight="1">
      <c r="F12" s="29"/>
    </row>
    <row r="13" spans="1:9" ht="16.5" customHeight="1">
      <c r="F13" s="29"/>
    </row>
    <row r="14" spans="1:9" ht="16.5" customHeight="1">
      <c r="F14" s="29"/>
    </row>
    <row r="15" spans="1:9" ht="16.5" customHeight="1">
      <c r="F15" s="29"/>
    </row>
    <row r="16" spans="1:9" ht="16.5" customHeight="1">
      <c r="F16" s="29"/>
    </row>
    <row r="17" spans="6:6" ht="16.5" customHeight="1">
      <c r="F17" s="29"/>
    </row>
    <row r="18" spans="6:6" ht="16.5" customHeight="1">
      <c r="F18" s="29"/>
    </row>
    <row r="19" spans="6:6" ht="16.5" customHeight="1">
      <c r="F19" s="29"/>
    </row>
    <row r="20" spans="6:6" ht="16.5" customHeight="1">
      <c r="F20" s="29"/>
    </row>
    <row r="21" spans="6:6" ht="16.5" customHeight="1">
      <c r="F21" s="29"/>
    </row>
    <row r="22" spans="6:6" ht="16.5" customHeight="1">
      <c r="F22" s="29"/>
    </row>
    <row r="23" spans="6:6" ht="16.5" customHeight="1">
      <c r="F23" s="29"/>
    </row>
    <row r="24" spans="6:6" ht="16.5" customHeight="1">
      <c r="F24" s="29"/>
    </row>
    <row r="25" spans="6:6" ht="16.5" customHeight="1">
      <c r="F25" s="29"/>
    </row>
    <row r="26" spans="6:6" ht="16.5" customHeight="1">
      <c r="F26" s="29"/>
    </row>
    <row r="27" spans="6:6" ht="16.5" customHeight="1">
      <c r="F27" s="29"/>
    </row>
    <row r="28" spans="6:6" ht="16.5" customHeight="1">
      <c r="F28" s="29"/>
    </row>
    <row r="29" spans="6:6" ht="16.5" customHeight="1">
      <c r="F29" s="29"/>
    </row>
    <row r="30" spans="6:6" ht="16.5" customHeight="1"/>
    <row r="31" spans="6:6" ht="16.5" customHeight="1"/>
    <row r="32" spans="6:6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</sheetData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8"/>
  <sheetViews>
    <sheetView workbookViewId="0">
      <selection sqref="A1:XFD1048576"/>
    </sheetView>
  </sheetViews>
  <sheetFormatPr defaultRowHeight="15"/>
  <cols>
    <col min="1" max="1" width="36.28515625" customWidth="1"/>
    <col min="2" max="2" width="8.28515625" customWidth="1"/>
    <col min="3" max="3" width="7.7109375" customWidth="1"/>
    <col min="4" max="4" width="7.42578125" customWidth="1"/>
    <col min="6" max="6" width="8.42578125" customWidth="1"/>
    <col min="7" max="7" width="8.7109375" customWidth="1"/>
    <col min="8" max="8" width="8.42578125" customWidth="1"/>
    <col min="10" max="10" width="8.28515625" customWidth="1"/>
    <col min="11" max="11" width="8" customWidth="1"/>
    <col min="12" max="12" width="8.28515625" customWidth="1"/>
  </cols>
  <sheetData>
    <row r="1" spans="1:19" ht="15.75" thickBot="1">
      <c r="A1" s="320">
        <v>2017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2"/>
    </row>
    <row r="2" spans="1:19" ht="37.5" customHeight="1" thickBot="1">
      <c r="A2" s="330" t="s">
        <v>623</v>
      </c>
      <c r="B2" s="329" t="s">
        <v>624</v>
      </c>
      <c r="C2" s="329"/>
      <c r="D2" s="329"/>
      <c r="E2" s="325" t="s">
        <v>219</v>
      </c>
      <c r="F2" s="329" t="s">
        <v>625</v>
      </c>
      <c r="G2" s="329"/>
      <c r="H2" s="332"/>
      <c r="I2" s="325" t="s">
        <v>219</v>
      </c>
      <c r="J2" s="333" t="s">
        <v>628</v>
      </c>
      <c r="K2" s="329"/>
      <c r="L2" s="332"/>
      <c r="M2" s="325" t="s">
        <v>219</v>
      </c>
    </row>
    <row r="3" spans="1:19" ht="77.25" thickBot="1">
      <c r="A3" s="331"/>
      <c r="B3" s="175" t="s">
        <v>629</v>
      </c>
      <c r="C3" s="175" t="s">
        <v>630</v>
      </c>
      <c r="D3" s="176" t="s">
        <v>631</v>
      </c>
      <c r="E3" s="326"/>
      <c r="F3" s="175" t="s">
        <v>629</v>
      </c>
      <c r="G3" s="175" t="s">
        <v>630</v>
      </c>
      <c r="H3" s="175" t="s">
        <v>631</v>
      </c>
      <c r="I3" s="326"/>
      <c r="J3" s="175" t="s">
        <v>629</v>
      </c>
      <c r="K3" s="175" t="s">
        <v>630</v>
      </c>
      <c r="L3" s="175" t="s">
        <v>631</v>
      </c>
      <c r="M3" s="326"/>
      <c r="N3" s="158" t="s">
        <v>624</v>
      </c>
      <c r="O3" s="158" t="s">
        <v>625</v>
      </c>
      <c r="P3" s="162" t="s">
        <v>620</v>
      </c>
      <c r="Q3" s="158" t="s">
        <v>624</v>
      </c>
      <c r="R3" s="158" t="s">
        <v>625</v>
      </c>
      <c r="S3" s="162" t="s">
        <v>621</v>
      </c>
    </row>
    <row r="4" spans="1:19" ht="71.25" customHeight="1" thickBot="1">
      <c r="A4" s="168" t="s">
        <v>626</v>
      </c>
      <c r="B4" s="177">
        <v>0</v>
      </c>
      <c r="C4" s="174">
        <v>60.34</v>
      </c>
      <c r="D4" s="178">
        <v>306.52</v>
      </c>
      <c r="E4" s="181">
        <f>C4+D4</f>
        <v>366.86</v>
      </c>
      <c r="F4" s="177">
        <v>0</v>
      </c>
      <c r="G4" s="174">
        <v>60.34</v>
      </c>
      <c r="H4" s="178">
        <v>306.52</v>
      </c>
      <c r="I4" s="181">
        <f>G4+H4</f>
        <v>366.86</v>
      </c>
      <c r="J4" s="177">
        <v>0</v>
      </c>
      <c r="K4" s="174">
        <v>60.34</v>
      </c>
      <c r="L4" s="178">
        <v>248.48</v>
      </c>
      <c r="M4" s="181">
        <f>K4+L4</f>
        <v>308.82</v>
      </c>
      <c r="N4" s="169">
        <v>344.14</v>
      </c>
      <c r="O4" s="165">
        <v>344.14</v>
      </c>
      <c r="P4" s="166">
        <v>340.1</v>
      </c>
      <c r="Q4" s="163">
        <v>4322.42</v>
      </c>
      <c r="R4" s="164">
        <v>4322.42</v>
      </c>
      <c r="S4" s="164">
        <v>30.59</v>
      </c>
    </row>
    <row r="5" spans="1:19" ht="115.5" customHeight="1" thickBot="1">
      <c r="A5" s="167" t="s">
        <v>627</v>
      </c>
      <c r="B5" s="327">
        <v>0</v>
      </c>
      <c r="C5" s="172">
        <v>364.37</v>
      </c>
      <c r="D5" s="173">
        <v>45.63</v>
      </c>
      <c r="E5" s="182">
        <f>C5+D5</f>
        <v>410</v>
      </c>
      <c r="F5" s="327">
        <v>0</v>
      </c>
      <c r="G5" s="172">
        <v>364.37</v>
      </c>
      <c r="H5" s="173">
        <v>45.63</v>
      </c>
      <c r="I5" s="182">
        <f>G5+H5</f>
        <v>410</v>
      </c>
      <c r="J5" s="327">
        <v>0</v>
      </c>
      <c r="K5" s="172">
        <v>364.37</v>
      </c>
      <c r="L5" s="173">
        <v>45.63</v>
      </c>
      <c r="M5" s="182">
        <f>K5+L5</f>
        <v>410</v>
      </c>
      <c r="N5" s="159">
        <v>117.8</v>
      </c>
      <c r="O5" s="159">
        <v>117.8</v>
      </c>
      <c r="P5" s="159">
        <v>117.8</v>
      </c>
      <c r="Q5" s="323">
        <v>202.7</v>
      </c>
      <c r="R5" s="323">
        <v>202.7</v>
      </c>
      <c r="S5" s="323">
        <v>0</v>
      </c>
    </row>
    <row r="6" spans="1:19" ht="15" hidden="1" customHeight="1">
      <c r="A6" s="168"/>
      <c r="B6" s="328"/>
      <c r="C6" s="172"/>
      <c r="D6" s="172"/>
      <c r="E6" s="172"/>
      <c r="F6" s="328"/>
      <c r="G6" s="172"/>
      <c r="H6" s="172"/>
      <c r="I6" s="172"/>
      <c r="J6" s="328"/>
      <c r="K6" s="172"/>
      <c r="L6" s="172"/>
      <c r="M6" s="172"/>
      <c r="N6" s="160">
        <v>117.8</v>
      </c>
      <c r="O6" s="160">
        <v>117.8</v>
      </c>
      <c r="P6" s="160">
        <v>117.8</v>
      </c>
      <c r="Q6" s="324"/>
      <c r="R6" s="324"/>
      <c r="S6" s="324"/>
    </row>
    <row r="7" spans="1:19" ht="15.75" hidden="1" customHeight="1" thickBot="1">
      <c r="A7" s="168"/>
      <c r="B7" s="328"/>
      <c r="C7" s="172"/>
      <c r="D7" s="172"/>
      <c r="E7" s="172"/>
      <c r="F7" s="328"/>
      <c r="G7" s="172"/>
      <c r="H7" s="172"/>
      <c r="I7" s="172"/>
      <c r="J7" s="328"/>
      <c r="K7" s="172"/>
      <c r="L7" s="172"/>
      <c r="M7" s="172"/>
      <c r="N7" s="161">
        <v>117.8</v>
      </c>
      <c r="O7" s="161">
        <v>117.8</v>
      </c>
      <c r="P7" s="161">
        <v>117.8</v>
      </c>
      <c r="Q7" s="324"/>
      <c r="R7" s="324"/>
      <c r="S7" s="324"/>
    </row>
    <row r="8" spans="1:19" ht="15.75" thickBot="1">
      <c r="A8" s="171" t="s">
        <v>622</v>
      </c>
      <c r="B8" s="179">
        <f t="shared" ref="B8:M8" si="0">SUM(B4:B7)</f>
        <v>0</v>
      </c>
      <c r="C8" s="179">
        <f t="shared" si="0"/>
        <v>424.71000000000004</v>
      </c>
      <c r="D8" s="179">
        <f t="shared" si="0"/>
        <v>352.15</v>
      </c>
      <c r="E8" s="180">
        <f t="shared" si="0"/>
        <v>776.86</v>
      </c>
      <c r="F8" s="179">
        <f t="shared" si="0"/>
        <v>0</v>
      </c>
      <c r="G8" s="179">
        <f t="shared" si="0"/>
        <v>424.71000000000004</v>
      </c>
      <c r="H8" s="179">
        <f t="shared" si="0"/>
        <v>352.15</v>
      </c>
      <c r="I8" s="180">
        <f t="shared" si="0"/>
        <v>776.86</v>
      </c>
      <c r="J8" s="179">
        <f t="shared" si="0"/>
        <v>0</v>
      </c>
      <c r="K8" s="179">
        <f t="shared" si="0"/>
        <v>424.71000000000004</v>
      </c>
      <c r="L8" s="179">
        <f t="shared" si="0"/>
        <v>294.11</v>
      </c>
      <c r="M8" s="180">
        <f t="shared" si="0"/>
        <v>718.81999999999994</v>
      </c>
      <c r="N8" s="170">
        <f>N4+N5</f>
        <v>461.94</v>
      </c>
      <c r="O8" s="20">
        <f>O4+O5</f>
        <v>461.94</v>
      </c>
      <c r="P8" s="20">
        <f>P4+P5</f>
        <v>457.90000000000003</v>
      </c>
      <c r="Q8" s="20">
        <f>SUM(Q4:Q7)</f>
        <v>4525.12</v>
      </c>
      <c r="R8" s="20">
        <f>SUM(R4:R7)</f>
        <v>4525.12</v>
      </c>
      <c r="S8" s="20">
        <f>SUM(S4:S7)</f>
        <v>30.59</v>
      </c>
    </row>
  </sheetData>
  <mergeCells count="14">
    <mergeCell ref="A1:M1"/>
    <mergeCell ref="Q5:Q7"/>
    <mergeCell ref="R5:R7"/>
    <mergeCell ref="S5:S7"/>
    <mergeCell ref="M2:M3"/>
    <mergeCell ref="B5:B7"/>
    <mergeCell ref="F5:F7"/>
    <mergeCell ref="J5:J7"/>
    <mergeCell ref="B2:D2"/>
    <mergeCell ref="A2:A3"/>
    <mergeCell ref="F2:H2"/>
    <mergeCell ref="J2:L2"/>
    <mergeCell ref="E2:E3"/>
    <mergeCell ref="I2:I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8"/>
  <sheetViews>
    <sheetView workbookViewId="0">
      <selection sqref="A1:XFD1048576"/>
    </sheetView>
  </sheetViews>
  <sheetFormatPr defaultRowHeight="15"/>
  <cols>
    <col min="1" max="1" width="36.28515625" customWidth="1"/>
    <col min="2" max="2" width="8.28515625" customWidth="1"/>
    <col min="3" max="3" width="7.7109375" customWidth="1"/>
    <col min="4" max="4" width="7.42578125" customWidth="1"/>
    <col min="6" max="6" width="8.42578125" customWidth="1"/>
    <col min="7" max="7" width="8.7109375" customWidth="1"/>
    <col min="8" max="8" width="8.42578125" customWidth="1"/>
    <col min="10" max="10" width="8.28515625" customWidth="1"/>
    <col min="11" max="11" width="8" customWidth="1"/>
    <col min="12" max="12" width="8.28515625" customWidth="1"/>
  </cols>
  <sheetData>
    <row r="1" spans="1:19" ht="15.75" thickBot="1">
      <c r="A1" s="320">
        <v>2018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2"/>
    </row>
    <row r="2" spans="1:19" ht="37.5" customHeight="1" thickBot="1">
      <c r="A2" s="330" t="s">
        <v>623</v>
      </c>
      <c r="B2" s="329" t="s">
        <v>624</v>
      </c>
      <c r="C2" s="329"/>
      <c r="D2" s="329"/>
      <c r="E2" s="325" t="s">
        <v>219</v>
      </c>
      <c r="F2" s="329" t="s">
        <v>625</v>
      </c>
      <c r="G2" s="329"/>
      <c r="H2" s="332"/>
      <c r="I2" s="325" t="s">
        <v>219</v>
      </c>
      <c r="J2" s="333" t="s">
        <v>628</v>
      </c>
      <c r="K2" s="329"/>
      <c r="L2" s="332"/>
      <c r="M2" s="325" t="s">
        <v>219</v>
      </c>
    </row>
    <row r="3" spans="1:19" ht="77.25" thickBot="1">
      <c r="A3" s="331"/>
      <c r="B3" s="175" t="s">
        <v>629</v>
      </c>
      <c r="C3" s="175" t="s">
        <v>630</v>
      </c>
      <c r="D3" s="176" t="s">
        <v>631</v>
      </c>
      <c r="E3" s="326"/>
      <c r="F3" s="175" t="s">
        <v>629</v>
      </c>
      <c r="G3" s="175" t="s">
        <v>630</v>
      </c>
      <c r="H3" s="175" t="s">
        <v>631</v>
      </c>
      <c r="I3" s="326"/>
      <c r="J3" s="175" t="s">
        <v>629</v>
      </c>
      <c r="K3" s="175" t="s">
        <v>630</v>
      </c>
      <c r="L3" s="175" t="s">
        <v>631</v>
      </c>
      <c r="M3" s="326"/>
      <c r="N3" s="158" t="s">
        <v>624</v>
      </c>
      <c r="O3" s="158" t="s">
        <v>625</v>
      </c>
      <c r="P3" s="162" t="s">
        <v>620</v>
      </c>
      <c r="Q3" s="158" t="s">
        <v>624</v>
      </c>
      <c r="R3" s="158" t="s">
        <v>625</v>
      </c>
      <c r="S3" s="162" t="s">
        <v>621</v>
      </c>
    </row>
    <row r="4" spans="1:19" ht="71.25" customHeight="1" thickBot="1">
      <c r="A4" s="168" t="s">
        <v>626</v>
      </c>
      <c r="B4" s="177">
        <v>87.35</v>
      </c>
      <c r="C4" s="174">
        <f>55.86+13.05</f>
        <v>68.91</v>
      </c>
      <c r="D4" s="178">
        <v>187.88</v>
      </c>
      <c r="E4" s="181">
        <f>C4+D4+B4</f>
        <v>344.14</v>
      </c>
      <c r="F4" s="177">
        <v>87.35</v>
      </c>
      <c r="G4" s="174">
        <f>55.86+13.05</f>
        <v>68.91</v>
      </c>
      <c r="H4" s="178">
        <v>187.88</v>
      </c>
      <c r="I4" s="181">
        <f>G4+H4+F4</f>
        <v>344.14</v>
      </c>
      <c r="J4" s="177">
        <v>87.35</v>
      </c>
      <c r="K4" s="174">
        <f>55.86+13.05</f>
        <v>68.91</v>
      </c>
      <c r="L4" s="178">
        <v>183.84</v>
      </c>
      <c r="M4" s="181">
        <f>K4+L4+J4</f>
        <v>340.1</v>
      </c>
      <c r="N4" s="169">
        <v>344.14</v>
      </c>
      <c r="O4" s="165">
        <v>344.14</v>
      </c>
      <c r="P4" s="166">
        <v>340.1</v>
      </c>
      <c r="Q4" s="163">
        <v>4322.42</v>
      </c>
      <c r="R4" s="164">
        <v>4322.42</v>
      </c>
      <c r="S4" s="164">
        <v>30.59</v>
      </c>
    </row>
    <row r="5" spans="1:19" ht="115.5" customHeight="1" thickBot="1">
      <c r="A5" s="167" t="s">
        <v>627</v>
      </c>
      <c r="B5" s="327">
        <v>0</v>
      </c>
      <c r="C5" s="172">
        <v>100</v>
      </c>
      <c r="D5" s="173">
        <v>17.8</v>
      </c>
      <c r="E5" s="182">
        <f>C5+D5</f>
        <v>117.8</v>
      </c>
      <c r="F5" s="327">
        <v>0</v>
      </c>
      <c r="G5" s="172">
        <v>100</v>
      </c>
      <c r="H5" s="173">
        <v>17.8</v>
      </c>
      <c r="I5" s="182">
        <f>G5+H5</f>
        <v>117.8</v>
      </c>
      <c r="J5" s="327">
        <v>0</v>
      </c>
      <c r="K5" s="172">
        <v>100</v>
      </c>
      <c r="L5" s="173">
        <v>17.8</v>
      </c>
      <c r="M5" s="182">
        <f>K5+L5</f>
        <v>117.8</v>
      </c>
      <c r="N5" s="159">
        <v>117.8</v>
      </c>
      <c r="O5" s="159">
        <v>117.8</v>
      </c>
      <c r="P5" s="159">
        <v>117.8</v>
      </c>
      <c r="Q5" s="323">
        <v>202.7</v>
      </c>
      <c r="R5" s="323">
        <v>202.7</v>
      </c>
      <c r="S5" s="323">
        <v>0</v>
      </c>
    </row>
    <row r="6" spans="1:19" ht="15" hidden="1" customHeight="1">
      <c r="A6" s="168"/>
      <c r="B6" s="328"/>
      <c r="C6" s="172"/>
      <c r="D6" s="172"/>
      <c r="E6" s="172"/>
      <c r="F6" s="328"/>
      <c r="G6" s="172"/>
      <c r="H6" s="172"/>
      <c r="I6" s="172"/>
      <c r="J6" s="328"/>
      <c r="K6" s="172"/>
      <c r="L6" s="172"/>
      <c r="M6" s="172"/>
      <c r="N6" s="160">
        <v>117.8</v>
      </c>
      <c r="O6" s="160">
        <v>117.8</v>
      </c>
      <c r="P6" s="160">
        <v>117.8</v>
      </c>
      <c r="Q6" s="324"/>
      <c r="R6" s="324"/>
      <c r="S6" s="324"/>
    </row>
    <row r="7" spans="1:19" ht="15.75" hidden="1" customHeight="1">
      <c r="A7" s="168"/>
      <c r="B7" s="328"/>
      <c r="C7" s="172"/>
      <c r="D7" s="172"/>
      <c r="E7" s="172"/>
      <c r="F7" s="328"/>
      <c r="G7" s="172"/>
      <c r="H7" s="172"/>
      <c r="I7" s="172"/>
      <c r="J7" s="328"/>
      <c r="K7" s="172"/>
      <c r="L7" s="172"/>
      <c r="M7" s="172"/>
      <c r="N7" s="161">
        <v>117.8</v>
      </c>
      <c r="O7" s="161">
        <v>117.8</v>
      </c>
      <c r="P7" s="161">
        <v>117.8</v>
      </c>
      <c r="Q7" s="324"/>
      <c r="R7" s="324"/>
      <c r="S7" s="324"/>
    </row>
    <row r="8" spans="1:19" ht="15.75" thickBot="1">
      <c r="A8" s="171" t="s">
        <v>622</v>
      </c>
      <c r="B8" s="179">
        <f t="shared" ref="B8:M8" si="0">SUM(B4:B7)</f>
        <v>87.35</v>
      </c>
      <c r="C8" s="179">
        <f t="shared" si="0"/>
        <v>168.91</v>
      </c>
      <c r="D8" s="179">
        <f t="shared" si="0"/>
        <v>205.68</v>
      </c>
      <c r="E8" s="180">
        <f t="shared" si="0"/>
        <v>461.94</v>
      </c>
      <c r="F8" s="179">
        <f t="shared" si="0"/>
        <v>87.35</v>
      </c>
      <c r="G8" s="179">
        <f t="shared" si="0"/>
        <v>168.91</v>
      </c>
      <c r="H8" s="179">
        <f t="shared" si="0"/>
        <v>205.68</v>
      </c>
      <c r="I8" s="180">
        <f t="shared" si="0"/>
        <v>461.94</v>
      </c>
      <c r="J8" s="179">
        <f t="shared" si="0"/>
        <v>87.35</v>
      </c>
      <c r="K8" s="179">
        <f t="shared" si="0"/>
        <v>168.91</v>
      </c>
      <c r="L8" s="179">
        <f t="shared" si="0"/>
        <v>201.64000000000001</v>
      </c>
      <c r="M8" s="180">
        <f t="shared" si="0"/>
        <v>457.90000000000003</v>
      </c>
      <c r="N8" s="170">
        <f>N4+N5</f>
        <v>461.94</v>
      </c>
      <c r="O8" s="20">
        <f>O4+O5</f>
        <v>461.94</v>
      </c>
      <c r="P8" s="20">
        <f>P4+P5</f>
        <v>457.90000000000003</v>
      </c>
      <c r="Q8" s="20">
        <f>SUM(Q4:Q7)</f>
        <v>4525.12</v>
      </c>
      <c r="R8" s="20">
        <f>SUM(R4:R7)</f>
        <v>4525.12</v>
      </c>
      <c r="S8" s="20">
        <f>SUM(S4:S7)</f>
        <v>30.59</v>
      </c>
    </row>
  </sheetData>
  <mergeCells count="14">
    <mergeCell ref="S5:S7"/>
    <mergeCell ref="A1:M1"/>
    <mergeCell ref="A2:A3"/>
    <mergeCell ref="B2:D2"/>
    <mergeCell ref="E2:E3"/>
    <mergeCell ref="F2:H2"/>
    <mergeCell ref="I2:I3"/>
    <mergeCell ref="J2:L2"/>
    <mergeCell ref="M2:M3"/>
    <mergeCell ref="B5:B7"/>
    <mergeCell ref="F5:F7"/>
    <mergeCell ref="J5:J7"/>
    <mergeCell ref="Q5:Q7"/>
    <mergeCell ref="R5:R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8"/>
  <sheetViews>
    <sheetView workbookViewId="0">
      <selection activeCell="E9" sqref="E9"/>
    </sheetView>
  </sheetViews>
  <sheetFormatPr defaultRowHeight="15"/>
  <cols>
    <col min="1" max="1" width="36.28515625" customWidth="1"/>
    <col min="2" max="2" width="8.28515625" customWidth="1"/>
    <col min="3" max="3" width="7.7109375" customWidth="1"/>
    <col min="4" max="4" width="7.42578125" customWidth="1"/>
    <col min="6" max="6" width="8.42578125" customWidth="1"/>
    <col min="7" max="7" width="8.7109375" customWidth="1"/>
    <col min="8" max="8" width="8.42578125" customWidth="1"/>
    <col min="10" max="10" width="8.28515625" customWidth="1"/>
    <col min="11" max="11" width="8" customWidth="1"/>
    <col min="12" max="12" width="8.28515625" customWidth="1"/>
  </cols>
  <sheetData>
    <row r="1" spans="1:19" ht="15.75" thickBot="1">
      <c r="A1" s="320">
        <v>2019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2"/>
    </row>
    <row r="2" spans="1:19" ht="43.5" customHeight="1" thickBot="1">
      <c r="A2" s="330" t="s">
        <v>623</v>
      </c>
      <c r="B2" s="329" t="s">
        <v>624</v>
      </c>
      <c r="C2" s="329"/>
      <c r="D2" s="329"/>
      <c r="E2" s="325" t="s">
        <v>219</v>
      </c>
      <c r="F2" s="329" t="s">
        <v>633</v>
      </c>
      <c r="G2" s="329"/>
      <c r="H2" s="332"/>
      <c r="I2" s="325" t="s">
        <v>219</v>
      </c>
      <c r="J2" s="333" t="s">
        <v>632</v>
      </c>
      <c r="K2" s="329"/>
      <c r="L2" s="332"/>
      <c r="M2" s="325" t="s">
        <v>219</v>
      </c>
    </row>
    <row r="3" spans="1:19" ht="77.25" thickBot="1">
      <c r="A3" s="331"/>
      <c r="B3" s="175" t="s">
        <v>629</v>
      </c>
      <c r="C3" s="175" t="s">
        <v>630</v>
      </c>
      <c r="D3" s="176" t="s">
        <v>631</v>
      </c>
      <c r="E3" s="326"/>
      <c r="F3" s="175" t="s">
        <v>629</v>
      </c>
      <c r="G3" s="175" t="s">
        <v>630</v>
      </c>
      <c r="H3" s="175" t="s">
        <v>631</v>
      </c>
      <c r="I3" s="326"/>
      <c r="J3" s="175" t="s">
        <v>629</v>
      </c>
      <c r="K3" s="175" t="s">
        <v>630</v>
      </c>
      <c r="L3" s="175" t="s">
        <v>631</v>
      </c>
      <c r="M3" s="326"/>
      <c r="N3" s="158" t="s">
        <v>624</v>
      </c>
      <c r="O3" s="158" t="s">
        <v>625</v>
      </c>
      <c r="P3" s="162" t="s">
        <v>620</v>
      </c>
      <c r="Q3" s="158" t="s">
        <v>624</v>
      </c>
      <c r="R3" s="158" t="s">
        <v>625</v>
      </c>
      <c r="S3" s="162" t="s">
        <v>621</v>
      </c>
    </row>
    <row r="4" spans="1:19" ht="71.25" customHeight="1" thickBot="1">
      <c r="A4" s="168" t="s">
        <v>626</v>
      </c>
      <c r="B4" s="177">
        <v>3872.27</v>
      </c>
      <c r="C4" s="174">
        <v>66.2</v>
      </c>
      <c r="D4" s="178">
        <v>383.95</v>
      </c>
      <c r="E4" s="181">
        <f>C4+D4+B4</f>
        <v>4322.42</v>
      </c>
      <c r="F4" s="177">
        <v>0</v>
      </c>
      <c r="G4" s="174">
        <v>16.55</v>
      </c>
      <c r="H4" s="178">
        <v>183.95</v>
      </c>
      <c r="I4" s="181">
        <f>G4+H4+F4</f>
        <v>200.5</v>
      </c>
      <c r="J4" s="177">
        <v>0</v>
      </c>
      <c r="K4" s="174">
        <v>14.79</v>
      </c>
      <c r="L4" s="178">
        <v>15.8</v>
      </c>
      <c r="M4" s="181">
        <f>K4+L4+J4</f>
        <v>30.59</v>
      </c>
      <c r="N4" s="169">
        <v>344.14</v>
      </c>
      <c r="O4" s="165">
        <v>344.14</v>
      </c>
      <c r="P4" s="166">
        <v>340.1</v>
      </c>
      <c r="Q4" s="163">
        <v>4322.42</v>
      </c>
      <c r="R4" s="164">
        <v>4322.42</v>
      </c>
      <c r="S4" s="164">
        <v>30.59</v>
      </c>
    </row>
    <row r="5" spans="1:19" ht="115.5" customHeight="1" thickBot="1">
      <c r="A5" s="167" t="s">
        <v>627</v>
      </c>
      <c r="B5" s="327">
        <v>0</v>
      </c>
      <c r="C5" s="172">
        <v>0</v>
      </c>
      <c r="D5" s="173">
        <v>202.7</v>
      </c>
      <c r="E5" s="182">
        <f>C5+D5</f>
        <v>202.7</v>
      </c>
      <c r="F5" s="327">
        <v>0</v>
      </c>
      <c r="G5" s="172">
        <v>0</v>
      </c>
      <c r="H5" s="173">
        <v>0</v>
      </c>
      <c r="I5" s="182">
        <f>G5+H5</f>
        <v>0</v>
      </c>
      <c r="J5" s="327">
        <v>0</v>
      </c>
      <c r="K5" s="172">
        <v>0</v>
      </c>
      <c r="L5" s="173">
        <v>0</v>
      </c>
      <c r="M5" s="182">
        <f>K5+L5</f>
        <v>0</v>
      </c>
      <c r="N5" s="159">
        <v>117.8</v>
      </c>
      <c r="O5" s="159">
        <v>117.8</v>
      </c>
      <c r="P5" s="159">
        <v>117.8</v>
      </c>
      <c r="Q5" s="323">
        <v>202.7</v>
      </c>
      <c r="R5" s="323">
        <v>202.7</v>
      </c>
      <c r="S5" s="323">
        <v>0</v>
      </c>
    </row>
    <row r="6" spans="1:19" ht="15" hidden="1" customHeight="1">
      <c r="A6" s="168"/>
      <c r="B6" s="328"/>
      <c r="C6" s="172"/>
      <c r="D6" s="172"/>
      <c r="E6" s="172"/>
      <c r="F6" s="328"/>
      <c r="G6" s="172"/>
      <c r="H6" s="172"/>
      <c r="I6" s="172"/>
      <c r="J6" s="328"/>
      <c r="K6" s="172"/>
      <c r="L6" s="172"/>
      <c r="M6" s="172"/>
      <c r="N6" s="160">
        <v>117.8</v>
      </c>
      <c r="O6" s="160">
        <v>117.8</v>
      </c>
      <c r="P6" s="160">
        <v>117.8</v>
      </c>
      <c r="Q6" s="324"/>
      <c r="R6" s="324"/>
      <c r="S6" s="324"/>
    </row>
    <row r="7" spans="1:19" ht="15.75" hidden="1" customHeight="1">
      <c r="A7" s="168"/>
      <c r="B7" s="328"/>
      <c r="C7" s="172"/>
      <c r="D7" s="172"/>
      <c r="E7" s="172"/>
      <c r="F7" s="328"/>
      <c r="G7" s="172"/>
      <c r="H7" s="172"/>
      <c r="I7" s="172"/>
      <c r="J7" s="328"/>
      <c r="K7" s="172"/>
      <c r="L7" s="172"/>
      <c r="M7" s="172"/>
      <c r="N7" s="161">
        <v>117.8</v>
      </c>
      <c r="O7" s="161">
        <v>117.8</v>
      </c>
      <c r="P7" s="161">
        <v>117.8</v>
      </c>
      <c r="Q7" s="324"/>
      <c r="R7" s="324"/>
      <c r="S7" s="324"/>
    </row>
    <row r="8" spans="1:19" ht="15.75" thickBot="1">
      <c r="A8" s="171" t="s">
        <v>622</v>
      </c>
      <c r="B8" s="179">
        <f t="shared" ref="B8:M8" si="0">SUM(B4:B7)</f>
        <v>3872.27</v>
      </c>
      <c r="C8" s="179">
        <f t="shared" si="0"/>
        <v>66.2</v>
      </c>
      <c r="D8" s="179">
        <f t="shared" si="0"/>
        <v>586.65</v>
      </c>
      <c r="E8" s="180">
        <f t="shared" si="0"/>
        <v>4525.12</v>
      </c>
      <c r="F8" s="179">
        <f t="shared" si="0"/>
        <v>0</v>
      </c>
      <c r="G8" s="179">
        <f t="shared" si="0"/>
        <v>16.55</v>
      </c>
      <c r="H8" s="179">
        <f t="shared" si="0"/>
        <v>183.95</v>
      </c>
      <c r="I8" s="180">
        <f t="shared" si="0"/>
        <v>200.5</v>
      </c>
      <c r="J8" s="179">
        <f t="shared" si="0"/>
        <v>0</v>
      </c>
      <c r="K8" s="179">
        <f t="shared" si="0"/>
        <v>14.79</v>
      </c>
      <c r="L8" s="179">
        <f t="shared" si="0"/>
        <v>15.8</v>
      </c>
      <c r="M8" s="180">
        <f t="shared" si="0"/>
        <v>30.59</v>
      </c>
      <c r="N8" s="170">
        <f>N4+N5</f>
        <v>461.94</v>
      </c>
      <c r="O8" s="20">
        <f>O4+O5</f>
        <v>461.94</v>
      </c>
      <c r="P8" s="20">
        <f>P4+P5</f>
        <v>457.90000000000003</v>
      </c>
      <c r="Q8" s="20">
        <f>SUM(Q4:Q7)</f>
        <v>4525.12</v>
      </c>
      <c r="R8" s="20">
        <f>SUM(R4:R7)</f>
        <v>4525.12</v>
      </c>
      <c r="S8" s="20">
        <f>SUM(S4:S7)</f>
        <v>30.59</v>
      </c>
    </row>
  </sheetData>
  <mergeCells count="14">
    <mergeCell ref="S5:S7"/>
    <mergeCell ref="A1:M1"/>
    <mergeCell ref="A2:A3"/>
    <mergeCell ref="B2:D2"/>
    <mergeCell ref="E2:E3"/>
    <mergeCell ref="F2:H2"/>
    <mergeCell ref="I2:I3"/>
    <mergeCell ref="J2:L2"/>
    <mergeCell ref="M2:M3"/>
    <mergeCell ref="B5:B7"/>
    <mergeCell ref="F5:F7"/>
    <mergeCell ref="J5:J7"/>
    <mergeCell ref="Q5:Q7"/>
    <mergeCell ref="R5:R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X39"/>
  <sheetViews>
    <sheetView workbookViewId="0">
      <selection activeCell="J40" sqref="J40"/>
    </sheetView>
  </sheetViews>
  <sheetFormatPr defaultRowHeight="15"/>
  <cols>
    <col min="18" max="18" width="13.140625" customWidth="1"/>
    <col min="24" max="24" width="9.5703125" bestFit="1" customWidth="1"/>
  </cols>
  <sheetData>
    <row r="1" spans="1:24">
      <c r="B1" s="114">
        <v>27392</v>
      </c>
      <c r="P1" t="s">
        <v>660</v>
      </c>
    </row>
    <row r="2" spans="1:24">
      <c r="A2">
        <v>1</v>
      </c>
      <c r="B2">
        <v>0.4</v>
      </c>
      <c r="C2">
        <f>27392*B2</f>
        <v>10956.800000000001</v>
      </c>
      <c r="I2">
        <v>1</v>
      </c>
      <c r="J2">
        <v>0.4</v>
      </c>
      <c r="K2">
        <f>27392*J2</f>
        <v>10956.800000000001</v>
      </c>
      <c r="L2">
        <f>27956*J2</f>
        <v>11182.400000000001</v>
      </c>
      <c r="M2">
        <f>L2-K2</f>
        <v>225.60000000000036</v>
      </c>
      <c r="N2">
        <f>$W$20*J2</f>
        <v>11188.04</v>
      </c>
      <c r="O2">
        <f>N2-L2</f>
        <v>5.6399999999994179</v>
      </c>
      <c r="P2">
        <f>28190*J2</f>
        <v>11276</v>
      </c>
      <c r="R2">
        <v>1</v>
      </c>
    </row>
    <row r="3" spans="1:24">
      <c r="A3">
        <v>2</v>
      </c>
      <c r="B3">
        <v>0.4</v>
      </c>
      <c r="C3">
        <f t="shared" ref="C3:C13" si="0">27392*B3</f>
        <v>10956.800000000001</v>
      </c>
      <c r="D3">
        <v>13696</v>
      </c>
      <c r="E3">
        <v>13696</v>
      </c>
      <c r="I3">
        <v>2</v>
      </c>
      <c r="J3">
        <v>0.5</v>
      </c>
      <c r="K3">
        <f t="shared" ref="K3:K13" si="1">27392*J3</f>
        <v>13696</v>
      </c>
      <c r="L3">
        <f t="shared" ref="L3:L13" si="2">27956*J3</f>
        <v>13978</v>
      </c>
      <c r="M3">
        <f t="shared" ref="M3:M13" si="3">L3-K3</f>
        <v>282</v>
      </c>
      <c r="N3">
        <f t="shared" ref="N3:N13" si="4">$W$20*J3</f>
        <v>13985.05</v>
      </c>
      <c r="O3">
        <f t="shared" ref="O3:O13" si="5">N3-L3</f>
        <v>7.0499999999992724</v>
      </c>
      <c r="P3">
        <f t="shared" ref="P3:P13" si="6">28190*J3</f>
        <v>14095</v>
      </c>
      <c r="R3">
        <v>2</v>
      </c>
      <c r="S3">
        <v>13696</v>
      </c>
      <c r="U3">
        <v>13696</v>
      </c>
    </row>
    <row r="4" spans="1:24">
      <c r="A4">
        <v>3</v>
      </c>
      <c r="B4">
        <v>0.4</v>
      </c>
      <c r="C4">
        <f t="shared" si="0"/>
        <v>10956.800000000001</v>
      </c>
      <c r="D4">
        <v>14067.03</v>
      </c>
      <c r="E4">
        <v>13696</v>
      </c>
      <c r="I4">
        <v>3</v>
      </c>
      <c r="J4">
        <v>0.5</v>
      </c>
      <c r="K4">
        <f t="shared" si="1"/>
        <v>13696</v>
      </c>
      <c r="L4">
        <f t="shared" si="2"/>
        <v>13978</v>
      </c>
      <c r="M4">
        <f t="shared" si="3"/>
        <v>282</v>
      </c>
      <c r="N4">
        <f t="shared" si="4"/>
        <v>13985.05</v>
      </c>
      <c r="O4">
        <f t="shared" si="5"/>
        <v>7.0499999999992724</v>
      </c>
      <c r="P4">
        <f t="shared" si="6"/>
        <v>14095</v>
      </c>
      <c r="R4">
        <v>3</v>
      </c>
      <c r="S4">
        <v>14067.03</v>
      </c>
      <c r="U4">
        <v>14067.03</v>
      </c>
    </row>
    <row r="5" spans="1:24">
      <c r="A5">
        <v>4</v>
      </c>
      <c r="B5">
        <v>0.5</v>
      </c>
      <c r="C5">
        <f t="shared" si="0"/>
        <v>13696</v>
      </c>
      <c r="D5">
        <v>14067.03</v>
      </c>
      <c r="E5">
        <v>13696</v>
      </c>
      <c r="I5">
        <v>4</v>
      </c>
      <c r="J5">
        <v>0.5</v>
      </c>
      <c r="K5">
        <f t="shared" si="1"/>
        <v>13696</v>
      </c>
      <c r="L5">
        <f t="shared" si="2"/>
        <v>13978</v>
      </c>
      <c r="M5">
        <f t="shared" si="3"/>
        <v>282</v>
      </c>
      <c r="N5">
        <f t="shared" si="4"/>
        <v>13985.05</v>
      </c>
      <c r="O5">
        <f t="shared" si="5"/>
        <v>7.0499999999992724</v>
      </c>
      <c r="P5">
        <f t="shared" si="6"/>
        <v>14095</v>
      </c>
      <c r="R5">
        <v>4</v>
      </c>
      <c r="S5">
        <v>14067.03</v>
      </c>
      <c r="U5">
        <v>14067.03</v>
      </c>
    </row>
    <row r="6" spans="1:24">
      <c r="A6">
        <v>5</v>
      </c>
      <c r="B6">
        <v>0.5</v>
      </c>
      <c r="C6">
        <f t="shared" si="0"/>
        <v>13696</v>
      </c>
      <c r="D6">
        <v>14067.03</v>
      </c>
      <c r="E6">
        <v>13696</v>
      </c>
      <c r="I6">
        <v>5</v>
      </c>
      <c r="J6">
        <v>0.5</v>
      </c>
      <c r="K6">
        <f t="shared" si="1"/>
        <v>13696</v>
      </c>
      <c r="L6">
        <f t="shared" si="2"/>
        <v>13978</v>
      </c>
      <c r="M6">
        <f t="shared" si="3"/>
        <v>282</v>
      </c>
      <c r="N6">
        <f t="shared" si="4"/>
        <v>13985.05</v>
      </c>
      <c r="O6">
        <f t="shared" si="5"/>
        <v>7.0499999999992724</v>
      </c>
      <c r="P6">
        <f t="shared" si="6"/>
        <v>14095</v>
      </c>
      <c r="R6">
        <v>5</v>
      </c>
      <c r="S6">
        <v>14067.03</v>
      </c>
      <c r="U6">
        <v>14067.03</v>
      </c>
    </row>
    <row r="7" spans="1:24">
      <c r="A7">
        <v>6</v>
      </c>
      <c r="B7">
        <v>0.5</v>
      </c>
      <c r="C7">
        <f t="shared" si="0"/>
        <v>13696</v>
      </c>
      <c r="D7">
        <v>14067.03</v>
      </c>
      <c r="E7">
        <v>13696</v>
      </c>
      <c r="I7">
        <v>6</v>
      </c>
      <c r="J7">
        <v>0.5</v>
      </c>
      <c r="K7">
        <f t="shared" si="1"/>
        <v>13696</v>
      </c>
      <c r="L7">
        <f t="shared" si="2"/>
        <v>13978</v>
      </c>
      <c r="M7">
        <f t="shared" si="3"/>
        <v>282</v>
      </c>
      <c r="N7">
        <f t="shared" si="4"/>
        <v>13985.05</v>
      </c>
      <c r="O7">
        <f t="shared" si="5"/>
        <v>7.0499999999992724</v>
      </c>
      <c r="P7">
        <f t="shared" si="6"/>
        <v>14095</v>
      </c>
      <c r="R7">
        <v>6</v>
      </c>
      <c r="S7">
        <v>14067.03</v>
      </c>
      <c r="U7">
        <v>14067.03</v>
      </c>
    </row>
    <row r="8" spans="1:24">
      <c r="A8">
        <v>7</v>
      </c>
      <c r="B8">
        <v>0.5</v>
      </c>
      <c r="C8">
        <f t="shared" si="0"/>
        <v>13696</v>
      </c>
      <c r="D8">
        <v>13696</v>
      </c>
      <c r="E8">
        <v>13696</v>
      </c>
      <c r="I8">
        <v>7</v>
      </c>
      <c r="J8">
        <v>0.5</v>
      </c>
      <c r="K8">
        <f t="shared" si="1"/>
        <v>13696</v>
      </c>
      <c r="L8">
        <f t="shared" si="2"/>
        <v>13978</v>
      </c>
      <c r="M8">
        <f t="shared" si="3"/>
        <v>282</v>
      </c>
      <c r="N8">
        <f t="shared" si="4"/>
        <v>13985.05</v>
      </c>
      <c r="O8">
        <f t="shared" si="5"/>
        <v>7.0499999999992724</v>
      </c>
      <c r="P8">
        <f t="shared" si="6"/>
        <v>14095</v>
      </c>
      <c r="R8">
        <v>7</v>
      </c>
      <c r="S8">
        <v>14361.71</v>
      </c>
      <c r="T8">
        <f>13696-S8</f>
        <v>-665.70999999999913</v>
      </c>
      <c r="U8">
        <v>13696</v>
      </c>
      <c r="V8">
        <v>13978</v>
      </c>
    </row>
    <row r="9" spans="1:24">
      <c r="A9">
        <v>8</v>
      </c>
      <c r="B9">
        <v>0.5</v>
      </c>
      <c r="C9">
        <f t="shared" si="0"/>
        <v>13696</v>
      </c>
      <c r="D9">
        <v>13696</v>
      </c>
      <c r="E9">
        <v>13696</v>
      </c>
      <c r="F9">
        <f>D9+1095.68</f>
        <v>14791.68</v>
      </c>
      <c r="I9">
        <v>8</v>
      </c>
      <c r="J9">
        <v>0.5</v>
      </c>
      <c r="K9">
        <f t="shared" si="1"/>
        <v>13696</v>
      </c>
      <c r="L9">
        <f t="shared" si="2"/>
        <v>13978</v>
      </c>
      <c r="M9">
        <f t="shared" si="3"/>
        <v>282</v>
      </c>
      <c r="N9">
        <f t="shared" si="4"/>
        <v>13985.05</v>
      </c>
      <c r="O9">
        <f t="shared" si="5"/>
        <v>7.0499999999992724</v>
      </c>
      <c r="P9">
        <f t="shared" si="6"/>
        <v>14095</v>
      </c>
      <c r="R9">
        <v>8</v>
      </c>
      <c r="S9">
        <f>13696+T8</f>
        <v>13030.29</v>
      </c>
      <c r="U9">
        <f>13696+V8</f>
        <v>27674</v>
      </c>
    </row>
    <row r="10" spans="1:24">
      <c r="A10">
        <v>9</v>
      </c>
      <c r="B10">
        <v>0.5</v>
      </c>
      <c r="C10">
        <f t="shared" si="0"/>
        <v>13696</v>
      </c>
      <c r="D10">
        <v>13696</v>
      </c>
      <c r="E10">
        <v>13696</v>
      </c>
      <c r="F10">
        <f>D10+1095.68</f>
        <v>14791.68</v>
      </c>
      <c r="I10">
        <v>9</v>
      </c>
      <c r="J10">
        <v>0.5</v>
      </c>
      <c r="K10">
        <f t="shared" si="1"/>
        <v>13696</v>
      </c>
      <c r="L10">
        <f t="shared" si="2"/>
        <v>13978</v>
      </c>
      <c r="M10">
        <f t="shared" si="3"/>
        <v>282</v>
      </c>
      <c r="N10">
        <f t="shared" si="4"/>
        <v>13985.05</v>
      </c>
      <c r="O10">
        <f t="shared" si="5"/>
        <v>7.0499999999992724</v>
      </c>
      <c r="P10">
        <f t="shared" si="6"/>
        <v>14095</v>
      </c>
      <c r="R10">
        <v>9</v>
      </c>
      <c r="S10" s="114">
        <f>SUM(S3:S9)</f>
        <v>97356.12</v>
      </c>
      <c r="U10">
        <f>13978+2481.6</f>
        <v>16459.599999999999</v>
      </c>
      <c r="V10">
        <f>U10+2199.6</f>
        <v>18659.199999999997</v>
      </c>
      <c r="X10" s="17">
        <f>(97356.12+13978+2481.6)/9/0.45</f>
        <v>28102.646913580247</v>
      </c>
    </row>
    <row r="11" spans="1:24">
      <c r="A11">
        <v>10</v>
      </c>
      <c r="B11">
        <v>0.5</v>
      </c>
      <c r="C11">
        <f t="shared" si="0"/>
        <v>13696</v>
      </c>
      <c r="D11">
        <v>13696</v>
      </c>
      <c r="E11">
        <v>13696</v>
      </c>
      <c r="F11">
        <f>D11+1095.68</f>
        <v>14791.68</v>
      </c>
      <c r="I11">
        <v>10</v>
      </c>
      <c r="J11">
        <v>0.5</v>
      </c>
      <c r="K11">
        <f t="shared" si="1"/>
        <v>13696</v>
      </c>
      <c r="L11">
        <f t="shared" si="2"/>
        <v>13978</v>
      </c>
      <c r="M11">
        <f t="shared" si="3"/>
        <v>282</v>
      </c>
      <c r="N11">
        <f t="shared" si="4"/>
        <v>13985.05</v>
      </c>
      <c r="O11">
        <f t="shared" si="5"/>
        <v>7.0499999999992724</v>
      </c>
      <c r="P11">
        <f t="shared" si="6"/>
        <v>14095</v>
      </c>
      <c r="R11">
        <v>10</v>
      </c>
      <c r="U11">
        <f>13978+V12</f>
        <v>14047.09</v>
      </c>
      <c r="X11" s="17"/>
    </row>
    <row r="12" spans="1:24">
      <c r="A12">
        <v>11</v>
      </c>
      <c r="B12">
        <v>0.5</v>
      </c>
      <c r="C12">
        <f t="shared" si="0"/>
        <v>13696</v>
      </c>
      <c r="D12">
        <v>13696</v>
      </c>
      <c r="E12">
        <v>13696</v>
      </c>
      <c r="F12">
        <f>D12+1095.68</f>
        <v>14791.68</v>
      </c>
      <c r="I12">
        <v>11</v>
      </c>
      <c r="J12">
        <v>0.5</v>
      </c>
      <c r="K12">
        <f t="shared" si="1"/>
        <v>13696</v>
      </c>
      <c r="L12">
        <f t="shared" si="2"/>
        <v>13978</v>
      </c>
      <c r="M12">
        <f t="shared" si="3"/>
        <v>282</v>
      </c>
      <c r="N12">
        <f t="shared" si="4"/>
        <v>13985.05</v>
      </c>
      <c r="O12">
        <f t="shared" si="5"/>
        <v>7.0499999999992724</v>
      </c>
      <c r="P12">
        <f t="shared" si="6"/>
        <v>14095</v>
      </c>
      <c r="R12">
        <v>11</v>
      </c>
      <c r="V12">
        <v>69.09</v>
      </c>
      <c r="X12" s="17">
        <f>S10+U10+T19</f>
        <v>116297.32</v>
      </c>
    </row>
    <row r="13" spans="1:24">
      <c r="A13">
        <v>12</v>
      </c>
      <c r="B13">
        <v>0.5</v>
      </c>
      <c r="C13">
        <f t="shared" si="0"/>
        <v>13696</v>
      </c>
      <c r="D13">
        <v>13696</v>
      </c>
      <c r="E13">
        <v>13696</v>
      </c>
      <c r="F13">
        <f>D13+1095.68</f>
        <v>14791.68</v>
      </c>
      <c r="H13">
        <f>1939.5</f>
        <v>1939.5</v>
      </c>
      <c r="I13">
        <v>12</v>
      </c>
      <c r="J13">
        <v>0.5</v>
      </c>
      <c r="K13">
        <f t="shared" si="1"/>
        <v>13696</v>
      </c>
      <c r="L13">
        <f t="shared" si="2"/>
        <v>13978</v>
      </c>
      <c r="M13">
        <f t="shared" si="3"/>
        <v>282</v>
      </c>
      <c r="N13">
        <f t="shared" si="4"/>
        <v>13985.05</v>
      </c>
      <c r="O13">
        <f t="shared" si="5"/>
        <v>7.0499999999992724</v>
      </c>
      <c r="P13">
        <f t="shared" si="6"/>
        <v>14095</v>
      </c>
      <c r="R13">
        <v>12</v>
      </c>
      <c r="V13">
        <v>0.44</v>
      </c>
    </row>
    <row r="14" spans="1:24">
      <c r="B14">
        <f>SUM(B2:B13)</f>
        <v>5.7</v>
      </c>
      <c r="C14">
        <f>SUM(C2:C13)</f>
        <v>156134.39999999999</v>
      </c>
      <c r="D14">
        <f>SUM(D2:D13)</f>
        <v>152140.12</v>
      </c>
      <c r="E14">
        <f>SUM(E2:E13)</f>
        <v>150656</v>
      </c>
      <c r="F14">
        <f>D14-E14</f>
        <v>1484.1199999999953</v>
      </c>
      <c r="H14">
        <f>H13*2</f>
        <v>3879</v>
      </c>
      <c r="J14">
        <f>SUM(J2:J13)</f>
        <v>5.9</v>
      </c>
      <c r="K14">
        <f>SUM(K2:K13)</f>
        <v>161612.79999999999</v>
      </c>
      <c r="L14">
        <f>SUM(L2:L13)</f>
        <v>164940.4</v>
      </c>
      <c r="M14">
        <f>K14-E14</f>
        <v>10956.799999999988</v>
      </c>
      <c r="N14">
        <f>SUM(N2:N13)</f>
        <v>165023.59</v>
      </c>
    </row>
    <row r="15" spans="1:24">
      <c r="B15">
        <f>B14/12</f>
        <v>0.47500000000000003</v>
      </c>
      <c r="D15">
        <f>C14-D14</f>
        <v>3994.2799999999988</v>
      </c>
      <c r="H15">
        <f>D15-H14</f>
        <v>115.27999999999884</v>
      </c>
      <c r="J15">
        <f>J14/12</f>
        <v>0.4916666666666667</v>
      </c>
      <c r="P15">
        <f>166321/12/J15</f>
        <v>28190</v>
      </c>
      <c r="S15">
        <f>0.5*7</f>
        <v>3.5</v>
      </c>
      <c r="U15">
        <f>S10/8/0.44</f>
        <v>27657.988636363636</v>
      </c>
    </row>
    <row r="16" spans="1:24">
      <c r="D16">
        <f>D15/5</f>
        <v>798.85599999999977</v>
      </c>
      <c r="J16">
        <f>4.4/9</f>
        <v>0.48888888888888893</v>
      </c>
      <c r="L16">
        <f>L14/12/J15</f>
        <v>27955.999999999996</v>
      </c>
      <c r="M16">
        <f>K14/12/J15</f>
        <v>27391.999999999996</v>
      </c>
      <c r="S16">
        <f>0.4+S15</f>
        <v>3.9</v>
      </c>
      <c r="U16">
        <f>111334.12/9/0.44</f>
        <v>28114.676767676767</v>
      </c>
    </row>
    <row r="17" spans="1:23">
      <c r="D17">
        <f>C14/12/B15</f>
        <v>27391.999999999996</v>
      </c>
      <c r="L17">
        <f>L14/12/J15</f>
        <v>27955.999999999996</v>
      </c>
      <c r="N17">
        <f>SUM(N2:N11)</f>
        <v>137053.49000000002</v>
      </c>
      <c r="O17">
        <v>127793.72</v>
      </c>
      <c r="R17">
        <f>N17-O17</f>
        <v>9259.7700000000186</v>
      </c>
      <c r="S17">
        <f>S16/8</f>
        <v>0.48749999999999999</v>
      </c>
    </row>
    <row r="18" spans="1:23" ht="30">
      <c r="C18" s="195" t="s">
        <v>660</v>
      </c>
      <c r="D18" s="23" t="s">
        <v>661</v>
      </c>
      <c r="K18">
        <f>SUM(K2:K10)</f>
        <v>120524.8</v>
      </c>
      <c r="L18">
        <f>SUM(L2:L10)</f>
        <v>123006.39999999999</v>
      </c>
      <c r="M18">
        <f>K18-L18</f>
        <v>-2481.5999999999913</v>
      </c>
      <c r="N18">
        <f>SUM(U3:U11)</f>
        <v>141840.81</v>
      </c>
      <c r="O18">
        <f>N18+R22</f>
        <v>145719.81</v>
      </c>
      <c r="R18">
        <f>O18/10/0.468</f>
        <v>31136.711538461535</v>
      </c>
      <c r="W18">
        <f>L18/9/J16</f>
        <v>27955.999999999996</v>
      </c>
    </row>
    <row r="19" spans="1:23">
      <c r="A19">
        <v>1</v>
      </c>
      <c r="B19">
        <v>0.4</v>
      </c>
      <c r="C19">
        <f>27392*40/100</f>
        <v>10956.8</v>
      </c>
      <c r="E19">
        <f>27956/2</f>
        <v>13978</v>
      </c>
      <c r="F19">
        <f>C19+564</f>
        <v>11520.8</v>
      </c>
      <c r="L19">
        <f>L18/9/J16</f>
        <v>27955.999999999996</v>
      </c>
      <c r="N19">
        <f>N17-N18</f>
        <v>-4787.3199999999779</v>
      </c>
      <c r="R19">
        <v>106828.8</v>
      </c>
      <c r="S19">
        <f>R19-S10</f>
        <v>9472.6800000000076</v>
      </c>
      <c r="T19">
        <v>2481.6</v>
      </c>
      <c r="U19">
        <f>SUM(S19:T19)</f>
        <v>11954.280000000008</v>
      </c>
    </row>
    <row r="20" spans="1:23">
      <c r="A20">
        <v>2</v>
      </c>
      <c r="B20">
        <v>0.5</v>
      </c>
      <c r="C20">
        <f t="shared" ref="C20:C25" si="7">27392*50/100</f>
        <v>13696</v>
      </c>
      <c r="D20">
        <v>13696</v>
      </c>
      <c r="E20">
        <f>E19*12</f>
        <v>167736</v>
      </c>
      <c r="F20">
        <f t="shared" ref="F20:F25" si="8">C20+564</f>
        <v>14260</v>
      </c>
      <c r="K20">
        <f>27956*0.5</f>
        <v>13978</v>
      </c>
      <c r="N20">
        <f>N19/3</f>
        <v>-1595.773333333326</v>
      </c>
      <c r="R20">
        <f>R19/8/0.4875</f>
        <v>27392</v>
      </c>
      <c r="U20">
        <f>U19/4</f>
        <v>2988.570000000002</v>
      </c>
      <c r="W20">
        <v>27970.1</v>
      </c>
    </row>
    <row r="21" spans="1:23">
      <c r="A21">
        <v>3</v>
      </c>
      <c r="B21">
        <v>0.5</v>
      </c>
      <c r="C21">
        <f t="shared" si="7"/>
        <v>13696</v>
      </c>
      <c r="D21">
        <v>14067.03</v>
      </c>
      <c r="F21">
        <f t="shared" si="8"/>
        <v>14260</v>
      </c>
      <c r="K21">
        <f>K20*12</f>
        <v>167736</v>
      </c>
    </row>
    <row r="22" spans="1:23">
      <c r="A22">
        <v>4</v>
      </c>
      <c r="B22">
        <v>0.5</v>
      </c>
      <c r="C22">
        <f t="shared" si="7"/>
        <v>13696</v>
      </c>
      <c r="D22">
        <v>14067.03</v>
      </c>
      <c r="F22">
        <f t="shared" si="8"/>
        <v>14260</v>
      </c>
      <c r="K22">
        <f>K21*30.2/100</f>
        <v>50656.272000000004</v>
      </c>
      <c r="M22">
        <f>13978+2481.6</f>
        <v>16459.599999999999</v>
      </c>
      <c r="R22">
        <f>1939.5*2</f>
        <v>3879</v>
      </c>
    </row>
    <row r="23" spans="1:23">
      <c r="A23">
        <v>5</v>
      </c>
      <c r="B23">
        <v>0.5</v>
      </c>
      <c r="C23">
        <f t="shared" si="7"/>
        <v>13696</v>
      </c>
      <c r="D23">
        <v>14067.03</v>
      </c>
      <c r="F23">
        <f t="shared" si="8"/>
        <v>14260</v>
      </c>
      <c r="K23">
        <f>K21+K22</f>
        <v>218392.272</v>
      </c>
      <c r="L23">
        <f>66196+21164</f>
        <v>87360</v>
      </c>
      <c r="R23">
        <v>69.09</v>
      </c>
      <c r="T23">
        <f>7578-2572</f>
        <v>5006</v>
      </c>
    </row>
    <row r="24" spans="1:23">
      <c r="A24">
        <v>6</v>
      </c>
      <c r="B24">
        <v>0.5</v>
      </c>
      <c r="C24">
        <f t="shared" si="7"/>
        <v>13696</v>
      </c>
      <c r="D24">
        <v>14067.03</v>
      </c>
      <c r="F24">
        <f t="shared" si="8"/>
        <v>14260</v>
      </c>
      <c r="H24">
        <v>27956</v>
      </c>
      <c r="K24">
        <f>K23-171189.04</f>
        <v>47203.231999999989</v>
      </c>
      <c r="L24">
        <f>104993.04+26039.23</f>
        <v>131032.26999999999</v>
      </c>
      <c r="R24">
        <f>R22+R23</f>
        <v>3948.09</v>
      </c>
      <c r="T24">
        <f>11280-1466</f>
        <v>9814</v>
      </c>
    </row>
    <row r="25" spans="1:23">
      <c r="A25">
        <v>7</v>
      </c>
      <c r="B25">
        <v>0.5</v>
      </c>
      <c r="C25">
        <f t="shared" si="7"/>
        <v>13696</v>
      </c>
      <c r="D25">
        <v>13696</v>
      </c>
      <c r="F25">
        <f t="shared" si="8"/>
        <v>14260</v>
      </c>
      <c r="H25">
        <f>27956/2</f>
        <v>13978</v>
      </c>
      <c r="K25">
        <f>66196-87360</f>
        <v>-21164</v>
      </c>
      <c r="O25">
        <f>138131-127793.72</f>
        <v>10337.279999999999</v>
      </c>
      <c r="R25">
        <f>O33+R24</f>
        <v>131741.81</v>
      </c>
      <c r="T25">
        <f>16236-1400</f>
        <v>14836</v>
      </c>
    </row>
    <row r="26" spans="1:23">
      <c r="A26">
        <v>8</v>
      </c>
      <c r="B26">
        <v>0.5</v>
      </c>
      <c r="C26">
        <v>14362</v>
      </c>
      <c r="D26">
        <v>13696</v>
      </c>
      <c r="F26">
        <v>14260</v>
      </c>
      <c r="K26">
        <f>K24+K25</f>
        <v>26039.231999999989</v>
      </c>
      <c r="T26">
        <f>14836*13/100</f>
        <v>1928.68</v>
      </c>
    </row>
    <row r="27" spans="1:23">
      <c r="A27">
        <v>9</v>
      </c>
      <c r="B27">
        <v>0.5</v>
      </c>
      <c r="C27">
        <v>14362</v>
      </c>
      <c r="D27">
        <v>16459.599999999999</v>
      </c>
      <c r="F27">
        <v>14260</v>
      </c>
      <c r="H27">
        <f>13696+564</f>
        <v>14260</v>
      </c>
      <c r="T27">
        <f>16236-1929</f>
        <v>14307</v>
      </c>
    </row>
    <row r="28" spans="1:23">
      <c r="A28">
        <v>10</v>
      </c>
      <c r="B28">
        <v>0.5</v>
      </c>
      <c r="C28">
        <v>14362</v>
      </c>
      <c r="D28">
        <v>13978</v>
      </c>
      <c r="E28">
        <f>SUM(D19:D27)</f>
        <v>113815.72</v>
      </c>
      <c r="F28">
        <v>14260</v>
      </c>
      <c r="G28">
        <f>27956-27392</f>
        <v>564</v>
      </c>
      <c r="H28">
        <f>564*12</f>
        <v>6768</v>
      </c>
      <c r="J28">
        <f>H28/5</f>
        <v>1353.6</v>
      </c>
      <c r="K28">
        <f>13696+J28</f>
        <v>15049.6</v>
      </c>
    </row>
    <row r="29" spans="1:23">
      <c r="A29">
        <v>11</v>
      </c>
      <c r="B29">
        <v>0.5</v>
      </c>
      <c r="C29">
        <v>14362</v>
      </c>
      <c r="D29">
        <v>13978</v>
      </c>
      <c r="E29">
        <f>E20-E28</f>
        <v>53920.28</v>
      </c>
      <c r="F29">
        <v>14260</v>
      </c>
    </row>
    <row r="30" spans="1:23">
      <c r="A30">
        <v>12</v>
      </c>
      <c r="B30">
        <v>0.5</v>
      </c>
      <c r="C30">
        <v>14362</v>
      </c>
      <c r="D30">
        <v>13978</v>
      </c>
      <c r="E30">
        <f>E29-D29-D30-D28</f>
        <v>11986.279999999999</v>
      </c>
      <c r="F30">
        <v>14260</v>
      </c>
    </row>
    <row r="31" spans="1:23">
      <c r="B31">
        <f>SUM(B19:B30)</f>
        <v>5.9</v>
      </c>
      <c r="C31">
        <f>SUM(C19:C30)</f>
        <v>164942.79999999999</v>
      </c>
      <c r="D31">
        <f>SUM(D19:D30)</f>
        <v>155749.72</v>
      </c>
      <c r="F31">
        <f>SUM(F19:F30)</f>
        <v>168380.79999999999</v>
      </c>
      <c r="I31">
        <v>161612.79999999999</v>
      </c>
      <c r="J31" s="196">
        <f>C31-D31</f>
        <v>9193.0799999999872</v>
      </c>
    </row>
    <row r="32" spans="1:23">
      <c r="B32">
        <f>B31/12</f>
        <v>0.4916666666666667</v>
      </c>
      <c r="G32">
        <f>F31/12/B32</f>
        <v>28539.118644067792</v>
      </c>
      <c r="I32">
        <f>C31/12/B32</f>
        <v>27956.406779661011</v>
      </c>
      <c r="J32">
        <f>1939.5*2</f>
        <v>3879</v>
      </c>
      <c r="K32">
        <f>J31-J32</f>
        <v>5314.0799999999872</v>
      </c>
      <c r="S32">
        <v>164942.79999999999</v>
      </c>
      <c r="T32">
        <f>S32-K14</f>
        <v>3330</v>
      </c>
      <c r="U32">
        <f>T32/5</f>
        <v>666</v>
      </c>
    </row>
    <row r="33" spans="2:21">
      <c r="B33">
        <v>0.49099999999999999</v>
      </c>
      <c r="F33">
        <f>C31/12/B32</f>
        <v>27956.406779661011</v>
      </c>
      <c r="I33">
        <f>C31/12/0.491</f>
        <v>27994.365241004751</v>
      </c>
      <c r="O33">
        <v>127793.72</v>
      </c>
      <c r="S33">
        <v>107492.8</v>
      </c>
      <c r="U33">
        <f>13696+666</f>
        <v>14362</v>
      </c>
    </row>
    <row r="34" spans="2:21">
      <c r="O34">
        <v>131741.81</v>
      </c>
      <c r="S34">
        <f>S33-S10</f>
        <v>10136.680000000008</v>
      </c>
    </row>
    <row r="35" spans="2:21">
      <c r="B35">
        <f>5.4/11</f>
        <v>0.49090909090909096</v>
      </c>
      <c r="O35" s="197">
        <f>O34-O33</f>
        <v>3948.0899999999965</v>
      </c>
      <c r="P35" s="197"/>
      <c r="Q35" s="197"/>
      <c r="R35">
        <f>O35-R22</f>
        <v>69.089999999996508</v>
      </c>
    </row>
    <row r="37" spans="2:21">
      <c r="P37">
        <v>167901.8</v>
      </c>
    </row>
    <row r="38" spans="2:21">
      <c r="P38">
        <f>P37/B32/12</f>
        <v>28457.932203389824</v>
      </c>
    </row>
    <row r="39" spans="2:21">
      <c r="O39">
        <f>P37/12</f>
        <v>13991.816666666666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3"/>
  <sheetViews>
    <sheetView workbookViewId="0">
      <selection activeCell="E17" sqref="E17"/>
    </sheetView>
  </sheetViews>
  <sheetFormatPr defaultRowHeight="15"/>
  <sheetData>
    <row r="1" spans="1:5">
      <c r="A1">
        <f>11295+1688</f>
        <v>12983</v>
      </c>
      <c r="B1" s="17">
        <f>A1*22/100</f>
        <v>2856.26</v>
      </c>
      <c r="C1" s="17">
        <f>A1*5.1/100</f>
        <v>662.13299999999992</v>
      </c>
      <c r="D1" s="17">
        <f>A1*2.9/100</f>
        <v>376.50699999999995</v>
      </c>
      <c r="E1" s="17">
        <f>A1*0.2/100</f>
        <v>25.966000000000005</v>
      </c>
    </row>
    <row r="2" spans="1:5">
      <c r="A2">
        <f>7665+11297+2833</f>
        <v>21795</v>
      </c>
      <c r="B2" s="17">
        <f t="shared" ref="B2:B3" si="0">A2*22/100</f>
        <v>4794.8999999999996</v>
      </c>
      <c r="C2" s="17">
        <f t="shared" ref="C2:C3" si="1">A2*5.1/100</f>
        <v>1111.5449999999998</v>
      </c>
      <c r="D2" s="17">
        <f t="shared" ref="D2:D3" si="2">A2*2.9/100</f>
        <v>632.05499999999995</v>
      </c>
      <c r="E2" s="17">
        <f t="shared" ref="E2:E3" si="3">A2*0.2/100</f>
        <v>43.59</v>
      </c>
    </row>
    <row r="3" spans="1:5">
      <c r="A3">
        <f>16934</f>
        <v>16934</v>
      </c>
      <c r="B3" s="17">
        <f t="shared" si="0"/>
        <v>3725.48</v>
      </c>
      <c r="C3" s="17">
        <f t="shared" si="1"/>
        <v>863.6339999999999</v>
      </c>
      <c r="D3" s="17">
        <f t="shared" si="2"/>
        <v>491.08600000000001</v>
      </c>
      <c r="E3" s="17">
        <f t="shared" si="3"/>
        <v>33.868000000000002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C000"/>
  </sheetPr>
  <dimension ref="A1:N25"/>
  <sheetViews>
    <sheetView zoomScaleNormal="100" workbookViewId="0">
      <selection activeCell="C19" sqref="C19"/>
    </sheetView>
  </sheetViews>
  <sheetFormatPr defaultRowHeight="15"/>
  <cols>
    <col min="1" max="1" width="13" customWidth="1"/>
    <col min="2" max="2" width="23.7109375" customWidth="1"/>
    <col min="3" max="3" width="14.5703125" customWidth="1"/>
    <col min="4" max="4" width="10.28515625" customWidth="1"/>
    <col min="5" max="5" width="20" customWidth="1"/>
    <col min="6" max="8" width="11.7109375" customWidth="1"/>
    <col min="9" max="9" width="9.85546875" bestFit="1" customWidth="1"/>
    <col min="10" max="10" width="10" bestFit="1" customWidth="1"/>
    <col min="11" max="11" width="9.42578125" bestFit="1" customWidth="1"/>
    <col min="12" max="12" width="9.85546875" bestFit="1" customWidth="1"/>
    <col min="13" max="14" width="9.42578125" bestFit="1" customWidth="1"/>
  </cols>
  <sheetData>
    <row r="1" spans="1:14" ht="15.75" thickBot="1">
      <c r="A1" t="s">
        <v>589</v>
      </c>
      <c r="C1" t="s">
        <v>688</v>
      </c>
      <c r="D1" t="s">
        <v>689</v>
      </c>
      <c r="E1" t="s">
        <v>691</v>
      </c>
      <c r="J1" s="200">
        <v>3872266</v>
      </c>
      <c r="K1" s="200">
        <v>179644</v>
      </c>
      <c r="M1" s="198" t="s">
        <v>195</v>
      </c>
      <c r="N1" s="199"/>
    </row>
    <row r="2" spans="1:14" ht="15.75" thickBot="1">
      <c r="A2" s="54">
        <v>597373</v>
      </c>
      <c r="B2" s="54" t="s">
        <v>690</v>
      </c>
      <c r="C2" s="54">
        <v>597373</v>
      </c>
      <c r="D2" s="213">
        <v>597373</v>
      </c>
      <c r="E2" s="214">
        <v>86</v>
      </c>
      <c r="F2" s="207">
        <v>43745</v>
      </c>
      <c r="G2" s="206"/>
      <c r="H2" s="206"/>
      <c r="J2" s="334">
        <f>J1+K1</f>
        <v>4051910</v>
      </c>
      <c r="K2" s="335"/>
      <c r="M2" s="120">
        <f>J2-A13</f>
        <v>239243</v>
      </c>
      <c r="N2" s="201"/>
    </row>
    <row r="3" spans="1:14" ht="15.75" thickBot="1">
      <c r="A3" s="54">
        <v>536560</v>
      </c>
      <c r="B3" s="54" t="s">
        <v>690</v>
      </c>
      <c r="C3" s="54">
        <v>536560</v>
      </c>
      <c r="D3" s="213">
        <v>536560</v>
      </c>
      <c r="E3" s="214">
        <v>85</v>
      </c>
      <c r="F3" s="207">
        <v>43745</v>
      </c>
      <c r="G3" s="206"/>
      <c r="H3" s="206"/>
      <c r="M3" s="202">
        <f>J1-A13</f>
        <v>59599</v>
      </c>
      <c r="N3" s="203">
        <f>K1</f>
        <v>179644</v>
      </c>
    </row>
    <row r="4" spans="1:14">
      <c r="A4" s="19">
        <v>580267</v>
      </c>
      <c r="B4" t="s">
        <v>692</v>
      </c>
      <c r="C4">
        <f>A4</f>
        <v>580267</v>
      </c>
      <c r="D4">
        <v>565715</v>
      </c>
      <c r="E4" s="214">
        <v>87</v>
      </c>
      <c r="F4" s="206">
        <v>43759</v>
      </c>
      <c r="G4">
        <f>C4-H4</f>
        <v>14552</v>
      </c>
      <c r="H4">
        <v>565715</v>
      </c>
    </row>
    <row r="5" spans="1:14">
      <c r="A5">
        <v>233452</v>
      </c>
      <c r="B5" t="s">
        <v>693</v>
      </c>
      <c r="C5">
        <f>A5</f>
        <v>233452</v>
      </c>
      <c r="D5">
        <v>189249</v>
      </c>
      <c r="E5" s="214">
        <v>92</v>
      </c>
      <c r="F5" s="206">
        <v>43811</v>
      </c>
      <c r="G5" s="208">
        <f>C5-H5</f>
        <v>44203</v>
      </c>
      <c r="H5">
        <v>189249</v>
      </c>
    </row>
    <row r="6" spans="1:14">
      <c r="A6">
        <v>331265</v>
      </c>
      <c r="B6" t="s">
        <v>694</v>
      </c>
      <c r="C6">
        <f>A6</f>
        <v>331265</v>
      </c>
      <c r="D6">
        <v>306397</v>
      </c>
      <c r="E6">
        <v>94</v>
      </c>
      <c r="F6" s="206">
        <v>43815</v>
      </c>
      <c r="G6">
        <f>C6-H6</f>
        <v>24868</v>
      </c>
      <c r="H6">
        <v>306397</v>
      </c>
      <c r="J6">
        <f>3872266-H11</f>
        <v>241509</v>
      </c>
    </row>
    <row r="7" spans="1:14">
      <c r="A7">
        <v>213416</v>
      </c>
      <c r="B7" t="s">
        <v>695</v>
      </c>
      <c r="C7">
        <f t="shared" ref="C7:C12" si="0">A7</f>
        <v>213416</v>
      </c>
      <c r="D7">
        <v>166613</v>
      </c>
      <c r="E7" s="214">
        <v>91</v>
      </c>
      <c r="F7" s="206">
        <v>43805</v>
      </c>
      <c r="G7">
        <f>C7-D7</f>
        <v>46803</v>
      </c>
      <c r="J7">
        <f>J6+N3</f>
        <v>421153</v>
      </c>
    </row>
    <row r="8" spans="1:14">
      <c r="A8">
        <v>274755</v>
      </c>
      <c r="B8" t="s">
        <v>696</v>
      </c>
      <c r="C8">
        <f t="shared" si="0"/>
        <v>274755</v>
      </c>
      <c r="D8">
        <v>261807</v>
      </c>
      <c r="E8" s="214">
        <v>89</v>
      </c>
      <c r="F8" s="206">
        <v>43808</v>
      </c>
      <c r="G8">
        <f>C8-D8</f>
        <v>12948</v>
      </c>
    </row>
    <row r="9" spans="1:14" ht="15.75" thickBot="1">
      <c r="A9">
        <v>285448</v>
      </c>
      <c r="B9" t="s">
        <v>700</v>
      </c>
      <c r="C9">
        <f t="shared" si="0"/>
        <v>285448</v>
      </c>
      <c r="D9">
        <v>246912</v>
      </c>
      <c r="E9" s="214">
        <v>90</v>
      </c>
      <c r="F9" s="206">
        <v>43809</v>
      </c>
      <c r="G9">
        <f>C9-D9</f>
        <v>38536</v>
      </c>
    </row>
    <row r="10" spans="1:14" ht="15.75" thickBot="1">
      <c r="A10" s="54">
        <v>266569</v>
      </c>
      <c r="B10" s="54" t="s">
        <v>699</v>
      </c>
      <c r="C10" s="54">
        <f t="shared" si="0"/>
        <v>266569</v>
      </c>
      <c r="D10" s="54">
        <f>96884+169685</f>
        <v>266569</v>
      </c>
      <c r="E10" s="214">
        <v>88</v>
      </c>
      <c r="F10" s="207">
        <v>43761</v>
      </c>
      <c r="H10" t="s">
        <v>705</v>
      </c>
      <c r="I10" t="s">
        <v>706</v>
      </c>
      <c r="K10">
        <f>J1-H11</f>
        <v>241509</v>
      </c>
      <c r="M10" s="209">
        <f>K10+N3</f>
        <v>421153</v>
      </c>
    </row>
    <row r="11" spans="1:14">
      <c r="A11" s="54">
        <v>278562</v>
      </c>
      <c r="B11" s="54" t="s">
        <v>698</v>
      </c>
      <c r="C11" s="54">
        <f t="shared" si="0"/>
        <v>278562</v>
      </c>
      <c r="D11" s="54">
        <v>278562</v>
      </c>
      <c r="E11" s="214">
        <v>93</v>
      </c>
      <c r="F11" s="207">
        <v>43812</v>
      </c>
      <c r="G11">
        <f>SUM(G4:G9)</f>
        <v>181910</v>
      </c>
      <c r="H11">
        <f>C13-G11</f>
        <v>3630757</v>
      </c>
      <c r="I11">
        <f>C13</f>
        <v>3812667</v>
      </c>
    </row>
    <row r="12" spans="1:14">
      <c r="A12" s="54">
        <v>215000</v>
      </c>
      <c r="B12" s="54" t="s">
        <v>697</v>
      </c>
      <c r="C12" s="54">
        <f t="shared" si="0"/>
        <v>215000</v>
      </c>
      <c r="D12" s="54">
        <f>C12</f>
        <v>215000</v>
      </c>
      <c r="E12" s="214"/>
      <c r="F12" s="54"/>
    </row>
    <row r="13" spans="1:14" ht="15.75" thickBot="1">
      <c r="A13" s="30">
        <f>SUM(A2:A12)</f>
        <v>3812667</v>
      </c>
      <c r="B13" s="30"/>
      <c r="C13" s="30">
        <f>SUM(C2:C12)</f>
        <v>3812667</v>
      </c>
      <c r="D13" s="30">
        <f>SUM(D2:D12)</f>
        <v>3630757</v>
      </c>
      <c r="H13" t="s">
        <v>707</v>
      </c>
    </row>
    <row r="14" spans="1:14" ht="15.75" thickBot="1">
      <c r="B14" s="205" t="s">
        <v>701</v>
      </c>
      <c r="C14" s="204">
        <f>A13-C13</f>
        <v>0</v>
      </c>
      <c r="D14" s="205">
        <f>A13-D13</f>
        <v>181910</v>
      </c>
      <c r="H14">
        <f>I11-H11</f>
        <v>181910</v>
      </c>
    </row>
    <row r="15" spans="1:14" ht="15.75" thickBot="1">
      <c r="L15">
        <f>83162+106087+565715+306397</f>
        <v>1061361</v>
      </c>
    </row>
    <row r="16" spans="1:14" ht="15.75" thickBot="1">
      <c r="D16" s="205">
        <v>421153</v>
      </c>
      <c r="E16" s="214"/>
      <c r="I16">
        <f>315960+281413</f>
        <v>597373</v>
      </c>
    </row>
    <row r="17" spans="5:12">
      <c r="E17">
        <f>2074000-A2-A3-A4-A6</f>
        <v>28535</v>
      </c>
      <c r="I17">
        <f>106087+83162</f>
        <v>189249</v>
      </c>
    </row>
    <row r="20" spans="5:12">
      <c r="G20">
        <f>169685+96884</f>
        <v>266569</v>
      </c>
      <c r="L20">
        <f>119309+114143</f>
        <v>233452</v>
      </c>
    </row>
    <row r="22" spans="5:12">
      <c r="L22">
        <f>83162+106087</f>
        <v>189249</v>
      </c>
    </row>
    <row r="23" spans="5:12">
      <c r="E23">
        <f>9034-8120</f>
        <v>914</v>
      </c>
    </row>
    <row r="25" spans="5:12" ht="14.25" customHeight="1"/>
  </sheetData>
  <mergeCells count="1">
    <mergeCell ref="J2:K2"/>
  </mergeCells>
  <pageMargins left="0.7" right="0.7" top="0.75" bottom="0.75" header="0.3" footer="0.3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61"/>
  <sheetViews>
    <sheetView workbookViewId="0">
      <selection activeCell="B55" sqref="B55"/>
    </sheetView>
  </sheetViews>
  <sheetFormatPr defaultRowHeight="15"/>
  <cols>
    <col min="2" max="2" width="30.85546875" customWidth="1"/>
    <col min="3" max="3" width="42.7109375" style="185" customWidth="1"/>
    <col min="4" max="4" width="19.7109375" customWidth="1"/>
    <col min="5" max="5" width="16.7109375" customWidth="1"/>
    <col min="6" max="6" width="21" customWidth="1"/>
    <col min="7" max="7" width="32.85546875" customWidth="1"/>
  </cols>
  <sheetData>
    <row r="1" spans="1:10" ht="15.75" thickBot="1">
      <c r="C1" s="184"/>
      <c r="D1" s="183" t="s">
        <v>639</v>
      </c>
      <c r="E1" s="183"/>
      <c r="F1" s="183"/>
      <c r="G1" s="183"/>
    </row>
    <row r="2" spans="1:10">
      <c r="A2" s="138"/>
      <c r="C2" s="189"/>
      <c r="D2" s="190" t="s">
        <v>647</v>
      </c>
      <c r="E2" s="190"/>
      <c r="F2" s="190"/>
      <c r="G2" s="190"/>
    </row>
    <row r="3" spans="1:10" ht="15.75" thickBot="1">
      <c r="A3" s="191" t="s">
        <v>640</v>
      </c>
      <c r="B3" s="20" t="s">
        <v>641</v>
      </c>
      <c r="C3" s="191" t="s">
        <v>642</v>
      </c>
      <c r="D3" s="191" t="s">
        <v>643</v>
      </c>
      <c r="E3" s="191" t="s">
        <v>644</v>
      </c>
      <c r="F3" s="191" t="s">
        <v>645</v>
      </c>
      <c r="G3" s="191" t="s">
        <v>646</v>
      </c>
      <c r="H3" s="20"/>
    </row>
    <row r="4" spans="1:10" s="52" customFormat="1" ht="88.5" customHeight="1">
      <c r="A4" s="43">
        <v>1</v>
      </c>
      <c r="B4" s="192" t="s">
        <v>502</v>
      </c>
      <c r="C4" s="187" t="s">
        <v>215</v>
      </c>
      <c r="D4" s="146" t="s">
        <v>216</v>
      </c>
      <c r="E4" s="136">
        <v>43137</v>
      </c>
      <c r="F4" s="146">
        <v>4200</v>
      </c>
      <c r="G4" s="147" t="s">
        <v>501</v>
      </c>
      <c r="H4" s="146" t="s">
        <v>257</v>
      </c>
      <c r="I4" s="145"/>
      <c r="J4" s="83"/>
    </row>
    <row r="5" spans="1:10" s="19" customFormat="1" ht="32.25" thickBot="1">
      <c r="A5" s="43">
        <v>2</v>
      </c>
      <c r="B5" s="192" t="s">
        <v>217</v>
      </c>
      <c r="C5" s="146" t="s">
        <v>236</v>
      </c>
      <c r="D5" s="146">
        <v>4650400501</v>
      </c>
      <c r="E5" s="136">
        <v>43139</v>
      </c>
      <c r="F5" s="146">
        <v>11500</v>
      </c>
      <c r="G5" s="147" t="s">
        <v>296</v>
      </c>
      <c r="H5" s="146" t="s">
        <v>212</v>
      </c>
      <c r="I5" s="148"/>
      <c r="J5" s="77"/>
    </row>
    <row r="6" spans="1:10" s="19" customFormat="1" ht="58.5" customHeight="1" thickBot="1">
      <c r="A6" s="43">
        <v>3</v>
      </c>
      <c r="B6" s="192" t="s">
        <v>217</v>
      </c>
      <c r="C6" s="141" t="s">
        <v>507</v>
      </c>
      <c r="D6" s="146" t="s">
        <v>514</v>
      </c>
      <c r="E6" s="136">
        <v>43139</v>
      </c>
      <c r="F6" s="146">
        <v>16608</v>
      </c>
      <c r="G6" s="147" t="s">
        <v>511</v>
      </c>
      <c r="H6" s="146" t="s">
        <v>212</v>
      </c>
      <c r="I6" s="148"/>
      <c r="J6" s="77"/>
    </row>
    <row r="7" spans="1:10" s="52" customFormat="1" ht="52.5" customHeight="1" thickBot="1">
      <c r="A7" s="43">
        <v>4</v>
      </c>
      <c r="B7" s="193" t="s">
        <v>502</v>
      </c>
      <c r="C7" s="186" t="s">
        <v>215</v>
      </c>
      <c r="D7" s="139" t="s">
        <v>216</v>
      </c>
      <c r="E7" s="140">
        <v>43143</v>
      </c>
      <c r="F7" s="139">
        <v>36000</v>
      </c>
      <c r="G7" s="150" t="s">
        <v>515</v>
      </c>
      <c r="H7" s="139" t="s">
        <v>257</v>
      </c>
      <c r="I7" s="145"/>
      <c r="J7" s="83"/>
    </row>
    <row r="8" spans="1:10" s="52" customFormat="1" ht="52.5" customHeight="1" thickBot="1">
      <c r="A8" s="43">
        <v>5</v>
      </c>
      <c r="B8" s="193" t="s">
        <v>217</v>
      </c>
      <c r="C8" s="141" t="s">
        <v>508</v>
      </c>
      <c r="D8" s="151" t="s">
        <v>512</v>
      </c>
      <c r="E8" s="152">
        <v>43147</v>
      </c>
      <c r="F8" s="153">
        <v>15000</v>
      </c>
      <c r="G8" s="143" t="s">
        <v>513</v>
      </c>
      <c r="H8" s="141" t="s">
        <v>257</v>
      </c>
      <c r="I8" s="145"/>
      <c r="J8" s="83"/>
    </row>
    <row r="9" spans="1:10" s="52" customFormat="1" ht="52.5" customHeight="1" thickBot="1">
      <c r="A9" s="43">
        <v>6</v>
      </c>
      <c r="B9" s="193" t="s">
        <v>217</v>
      </c>
      <c r="C9" s="141" t="s">
        <v>508</v>
      </c>
      <c r="D9" s="151" t="s">
        <v>509</v>
      </c>
      <c r="E9" s="152">
        <v>43147</v>
      </c>
      <c r="F9" s="153">
        <v>20000</v>
      </c>
      <c r="G9" s="143" t="s">
        <v>510</v>
      </c>
      <c r="H9" s="141" t="s">
        <v>257</v>
      </c>
      <c r="I9" s="145"/>
      <c r="J9" s="83"/>
    </row>
    <row r="10" spans="1:10" s="52" customFormat="1" ht="52.5" customHeight="1" thickBot="1">
      <c r="A10" s="43">
        <v>7</v>
      </c>
      <c r="B10" s="193" t="s">
        <v>217</v>
      </c>
      <c r="C10" s="186" t="s">
        <v>310</v>
      </c>
      <c r="D10" s="139" t="s">
        <v>517</v>
      </c>
      <c r="E10" s="140">
        <v>43150</v>
      </c>
      <c r="F10" s="139">
        <v>560</v>
      </c>
      <c r="G10" s="150" t="s">
        <v>311</v>
      </c>
      <c r="H10" s="139" t="s">
        <v>257</v>
      </c>
      <c r="I10" s="145"/>
      <c r="J10" s="83"/>
    </row>
    <row r="11" spans="1:10" s="52" customFormat="1" ht="51" customHeight="1" thickBot="1">
      <c r="A11" s="43">
        <v>8</v>
      </c>
      <c r="B11" s="193" t="s">
        <v>217</v>
      </c>
      <c r="C11" s="186" t="s">
        <v>379</v>
      </c>
      <c r="D11" s="139">
        <v>1</v>
      </c>
      <c r="E11" s="140">
        <v>43145</v>
      </c>
      <c r="F11" s="142">
        <v>7125</v>
      </c>
      <c r="G11" s="150" t="s">
        <v>516</v>
      </c>
      <c r="H11" s="139" t="s">
        <v>257</v>
      </c>
      <c r="I11" s="145"/>
      <c r="J11" s="83"/>
    </row>
    <row r="12" spans="1:10" s="52" customFormat="1" ht="51" customHeight="1" thickBot="1">
      <c r="A12" s="43">
        <v>9</v>
      </c>
      <c r="B12" s="193" t="s">
        <v>217</v>
      </c>
      <c r="C12" s="186" t="s">
        <v>379</v>
      </c>
      <c r="D12" s="139">
        <v>2</v>
      </c>
      <c r="E12" s="140">
        <v>43159</v>
      </c>
      <c r="F12" s="142">
        <v>7875</v>
      </c>
      <c r="G12" s="150" t="s">
        <v>516</v>
      </c>
      <c r="H12" s="139" t="s">
        <v>257</v>
      </c>
      <c r="I12" s="145"/>
      <c r="J12" s="83"/>
    </row>
    <row r="13" spans="1:10" s="52" customFormat="1" ht="79.5" customHeight="1" thickBot="1">
      <c r="A13" s="43">
        <v>10</v>
      </c>
      <c r="B13" s="193" t="s">
        <v>502</v>
      </c>
      <c r="C13" s="139" t="s">
        <v>518</v>
      </c>
      <c r="D13" s="139">
        <v>5</v>
      </c>
      <c r="E13" s="140">
        <v>43165</v>
      </c>
      <c r="F13" s="139">
        <v>22100</v>
      </c>
      <c r="G13" s="150" t="s">
        <v>522</v>
      </c>
      <c r="H13" s="139" t="s">
        <v>257</v>
      </c>
      <c r="I13" s="145"/>
      <c r="J13" s="83"/>
    </row>
    <row r="14" spans="1:10" s="52" customFormat="1" ht="81.75" customHeight="1" thickBot="1">
      <c r="A14" s="43">
        <v>11</v>
      </c>
      <c r="B14" s="193" t="s">
        <v>502</v>
      </c>
      <c r="C14" s="139" t="s">
        <v>521</v>
      </c>
      <c r="D14" s="139">
        <v>6</v>
      </c>
      <c r="E14" s="140">
        <v>43180</v>
      </c>
      <c r="F14" s="139">
        <v>21000</v>
      </c>
      <c r="G14" s="150" t="s">
        <v>522</v>
      </c>
      <c r="H14" s="139" t="s">
        <v>257</v>
      </c>
      <c r="I14" s="145"/>
      <c r="J14" s="83"/>
    </row>
    <row r="15" spans="1:10" s="52" customFormat="1" ht="51" customHeight="1" thickBot="1">
      <c r="A15" s="43">
        <v>12</v>
      </c>
      <c r="B15" s="193" t="s">
        <v>217</v>
      </c>
      <c r="C15" s="186" t="s">
        <v>379</v>
      </c>
      <c r="D15" s="139">
        <v>3</v>
      </c>
      <c r="E15" s="140">
        <v>43189</v>
      </c>
      <c r="F15" s="142">
        <v>9199.5</v>
      </c>
      <c r="G15" s="150" t="s">
        <v>516</v>
      </c>
      <c r="H15" s="139" t="s">
        <v>257</v>
      </c>
      <c r="I15" s="145"/>
      <c r="J15" s="83"/>
    </row>
    <row r="16" spans="1:10" s="52" customFormat="1" ht="108" customHeight="1" thickBot="1">
      <c r="A16" s="43">
        <v>13</v>
      </c>
      <c r="B16" s="193" t="s">
        <v>502</v>
      </c>
      <c r="C16" s="186" t="s">
        <v>523</v>
      </c>
      <c r="D16" s="139" t="s">
        <v>524</v>
      </c>
      <c r="E16" s="140">
        <v>43192</v>
      </c>
      <c r="F16" s="142">
        <v>50000</v>
      </c>
      <c r="G16" s="150" t="s">
        <v>525</v>
      </c>
      <c r="H16" s="139" t="s">
        <v>257</v>
      </c>
      <c r="I16" s="145"/>
      <c r="J16" s="83"/>
    </row>
    <row r="17" spans="1:10" s="52" customFormat="1" ht="111.75" customHeight="1" thickBot="1">
      <c r="A17" s="43">
        <v>14</v>
      </c>
      <c r="B17" s="193" t="s">
        <v>502</v>
      </c>
      <c r="C17" s="186" t="s">
        <v>523</v>
      </c>
      <c r="D17" s="139" t="s">
        <v>526</v>
      </c>
      <c r="E17" s="140">
        <v>43192</v>
      </c>
      <c r="F17" s="142">
        <v>50000</v>
      </c>
      <c r="G17" s="150" t="s">
        <v>527</v>
      </c>
      <c r="H17" s="139" t="s">
        <v>257</v>
      </c>
      <c r="I17" s="145"/>
      <c r="J17" s="83"/>
    </row>
    <row r="18" spans="1:10" s="52" customFormat="1" ht="111.75" customHeight="1" thickBot="1">
      <c r="A18" s="43">
        <v>15</v>
      </c>
      <c r="B18" s="193" t="s">
        <v>502</v>
      </c>
      <c r="C18" s="186" t="s">
        <v>523</v>
      </c>
      <c r="D18" s="139" t="s">
        <v>528</v>
      </c>
      <c r="E18" s="140">
        <v>43192</v>
      </c>
      <c r="F18" s="142">
        <v>50000</v>
      </c>
      <c r="G18" s="150" t="s">
        <v>529</v>
      </c>
      <c r="H18" s="139" t="s">
        <v>257</v>
      </c>
      <c r="I18" s="145"/>
      <c r="J18" s="83"/>
    </row>
    <row r="19" spans="1:10" s="52" customFormat="1" ht="111.75" customHeight="1" thickBot="1">
      <c r="A19" s="43">
        <v>16</v>
      </c>
      <c r="B19" s="193" t="s">
        <v>502</v>
      </c>
      <c r="C19" s="186" t="s">
        <v>523</v>
      </c>
      <c r="D19" s="139" t="s">
        <v>530</v>
      </c>
      <c r="E19" s="140">
        <v>43192</v>
      </c>
      <c r="F19" s="142">
        <v>50000</v>
      </c>
      <c r="G19" s="150" t="s">
        <v>531</v>
      </c>
      <c r="H19" s="139" t="s">
        <v>257</v>
      </c>
      <c r="I19" s="145"/>
      <c r="J19" s="83"/>
    </row>
    <row r="20" spans="1:10" s="52" customFormat="1" ht="111.75" customHeight="1" thickBot="1">
      <c r="A20" s="43">
        <v>17</v>
      </c>
      <c r="B20" s="193" t="s">
        <v>502</v>
      </c>
      <c r="C20" s="186" t="s">
        <v>523</v>
      </c>
      <c r="D20" s="139" t="s">
        <v>532</v>
      </c>
      <c r="E20" s="140">
        <v>43192</v>
      </c>
      <c r="F20" s="142">
        <v>50000</v>
      </c>
      <c r="G20" s="150" t="s">
        <v>533</v>
      </c>
      <c r="H20" s="139" t="s">
        <v>257</v>
      </c>
      <c r="I20" s="145"/>
      <c r="J20" s="83"/>
    </row>
    <row r="21" spans="1:10" s="52" customFormat="1" ht="111.75" customHeight="1" thickBot="1">
      <c r="A21" s="43">
        <v>18</v>
      </c>
      <c r="B21" s="193" t="s">
        <v>502</v>
      </c>
      <c r="C21" s="186" t="s">
        <v>523</v>
      </c>
      <c r="D21" s="139" t="s">
        <v>534</v>
      </c>
      <c r="E21" s="140">
        <v>43192</v>
      </c>
      <c r="F21" s="142">
        <v>50000</v>
      </c>
      <c r="G21" s="150" t="s">
        <v>613</v>
      </c>
      <c r="H21" s="139" t="s">
        <v>257</v>
      </c>
      <c r="I21" s="145"/>
      <c r="J21" s="83"/>
    </row>
    <row r="22" spans="1:10" s="52" customFormat="1" ht="123" customHeight="1" thickBot="1">
      <c r="A22" s="43">
        <v>19</v>
      </c>
      <c r="B22" s="193" t="s">
        <v>502</v>
      </c>
      <c r="C22" s="186" t="s">
        <v>523</v>
      </c>
      <c r="D22" s="139" t="s">
        <v>535</v>
      </c>
      <c r="E22" s="140">
        <v>43192</v>
      </c>
      <c r="F22" s="142">
        <v>50000</v>
      </c>
      <c r="G22" s="150" t="s">
        <v>536</v>
      </c>
      <c r="H22" s="139" t="s">
        <v>257</v>
      </c>
      <c r="I22" s="145"/>
      <c r="J22" s="83"/>
    </row>
    <row r="23" spans="1:10" s="52" customFormat="1" ht="84" customHeight="1" thickBot="1">
      <c r="A23" s="43">
        <v>20</v>
      </c>
      <c r="B23" s="193" t="s">
        <v>217</v>
      </c>
      <c r="C23" s="186" t="s">
        <v>537</v>
      </c>
      <c r="D23" s="139">
        <v>88</v>
      </c>
      <c r="E23" s="140">
        <v>43194</v>
      </c>
      <c r="F23" s="142">
        <v>1800</v>
      </c>
      <c r="G23" s="150" t="s">
        <v>538</v>
      </c>
      <c r="H23" s="139" t="s">
        <v>257</v>
      </c>
      <c r="I23" s="145"/>
      <c r="J23" s="83"/>
    </row>
    <row r="24" spans="1:10" s="52" customFormat="1" ht="62.25" customHeight="1" thickBot="1">
      <c r="A24" s="43">
        <v>21</v>
      </c>
      <c r="B24" s="193" t="s">
        <v>217</v>
      </c>
      <c r="C24" s="150" t="s">
        <v>539</v>
      </c>
      <c r="D24" s="139">
        <v>199</v>
      </c>
      <c r="E24" s="140">
        <v>43196</v>
      </c>
      <c r="F24" s="142">
        <v>330</v>
      </c>
      <c r="G24" s="150" t="s">
        <v>540</v>
      </c>
      <c r="H24" s="139" t="s">
        <v>257</v>
      </c>
      <c r="I24" s="145"/>
      <c r="J24" s="83"/>
    </row>
    <row r="25" spans="1:10" s="52" customFormat="1" ht="62.25" customHeight="1" thickBot="1">
      <c r="A25" s="43">
        <v>22</v>
      </c>
      <c r="B25" s="193" t="s">
        <v>217</v>
      </c>
      <c r="C25" s="150" t="s">
        <v>542</v>
      </c>
      <c r="D25" s="139">
        <v>12</v>
      </c>
      <c r="E25" s="140">
        <v>43202</v>
      </c>
      <c r="F25" s="142">
        <v>9500</v>
      </c>
      <c r="G25" s="150" t="s">
        <v>541</v>
      </c>
      <c r="H25" s="139" t="s">
        <v>257</v>
      </c>
      <c r="I25" s="145"/>
      <c r="J25" s="83"/>
    </row>
    <row r="26" spans="1:10" s="52" customFormat="1" ht="62.25" customHeight="1" thickBot="1">
      <c r="A26" s="43">
        <v>23</v>
      </c>
      <c r="B26" s="193" t="s">
        <v>217</v>
      </c>
      <c r="C26" s="150" t="s">
        <v>543</v>
      </c>
      <c r="D26" s="139">
        <v>4618033026</v>
      </c>
      <c r="E26" s="140">
        <v>43203</v>
      </c>
      <c r="F26" s="142">
        <v>7200</v>
      </c>
      <c r="G26" s="150" t="s">
        <v>544</v>
      </c>
      <c r="H26" s="139" t="s">
        <v>257</v>
      </c>
      <c r="I26" s="145"/>
      <c r="J26" s="83"/>
    </row>
    <row r="27" spans="1:10" s="52" customFormat="1" ht="62.25" customHeight="1" thickBot="1">
      <c r="A27" s="43">
        <v>24</v>
      </c>
      <c r="B27" s="193" t="s">
        <v>217</v>
      </c>
      <c r="C27" s="150" t="s">
        <v>543</v>
      </c>
      <c r="D27" s="139">
        <v>4618033087</v>
      </c>
      <c r="E27" s="140">
        <v>43203</v>
      </c>
      <c r="F27" s="142">
        <v>3700</v>
      </c>
      <c r="G27" s="150" t="s">
        <v>544</v>
      </c>
      <c r="H27" s="139" t="s">
        <v>258</v>
      </c>
      <c r="I27" s="145"/>
      <c r="J27" s="83"/>
    </row>
    <row r="28" spans="1:10" s="52" customFormat="1" ht="62.25" customHeight="1" thickBot="1">
      <c r="A28" s="43">
        <v>25</v>
      </c>
      <c r="B28" s="193" t="s">
        <v>217</v>
      </c>
      <c r="C28" s="150" t="s">
        <v>545</v>
      </c>
      <c r="D28" s="139">
        <v>8534</v>
      </c>
      <c r="E28" s="140">
        <v>43223</v>
      </c>
      <c r="F28" s="142">
        <v>7710</v>
      </c>
      <c r="G28" s="150" t="s">
        <v>547</v>
      </c>
      <c r="H28" s="139" t="s">
        <v>258</v>
      </c>
      <c r="I28" s="145"/>
      <c r="J28" s="83"/>
    </row>
    <row r="29" spans="1:10" s="52" customFormat="1" ht="62.25" customHeight="1" thickBot="1">
      <c r="A29" s="43">
        <v>26</v>
      </c>
      <c r="B29" s="193" t="s">
        <v>217</v>
      </c>
      <c r="C29" s="150" t="s">
        <v>545</v>
      </c>
      <c r="D29" s="139">
        <v>8537</v>
      </c>
      <c r="E29" s="140">
        <v>43223</v>
      </c>
      <c r="F29" s="142">
        <v>65500</v>
      </c>
      <c r="G29" s="150" t="s">
        <v>546</v>
      </c>
      <c r="H29" s="139" t="s">
        <v>258</v>
      </c>
      <c r="I29" s="145"/>
      <c r="J29" s="83"/>
    </row>
    <row r="30" spans="1:10" s="52" customFormat="1" ht="51" customHeight="1" thickBot="1">
      <c r="A30" s="43">
        <v>27</v>
      </c>
      <c r="B30" s="193" t="s">
        <v>217</v>
      </c>
      <c r="C30" s="186" t="s">
        <v>379</v>
      </c>
      <c r="D30" s="139">
        <v>4</v>
      </c>
      <c r="E30" s="140">
        <v>43218</v>
      </c>
      <c r="F30" s="142">
        <v>8141</v>
      </c>
      <c r="G30" s="150" t="s">
        <v>516</v>
      </c>
      <c r="H30" s="139" t="s">
        <v>257</v>
      </c>
      <c r="I30" s="145"/>
      <c r="J30" s="83"/>
    </row>
    <row r="31" spans="1:10" s="52" customFormat="1" ht="62.25" customHeight="1" thickBot="1">
      <c r="A31" s="43">
        <v>28</v>
      </c>
      <c r="B31" s="193" t="s">
        <v>217</v>
      </c>
      <c r="C31" s="150" t="s">
        <v>545</v>
      </c>
      <c r="D31" s="139">
        <v>8577</v>
      </c>
      <c r="E31" s="140">
        <v>43234</v>
      </c>
      <c r="F31" s="142">
        <v>32490</v>
      </c>
      <c r="G31" s="150" t="s">
        <v>548</v>
      </c>
      <c r="H31" s="139" t="s">
        <v>258</v>
      </c>
      <c r="I31" s="145"/>
      <c r="J31" s="83"/>
    </row>
    <row r="32" spans="1:10" s="52" customFormat="1" ht="51" customHeight="1" thickBot="1">
      <c r="A32" s="43">
        <v>29</v>
      </c>
      <c r="B32" s="193" t="s">
        <v>217</v>
      </c>
      <c r="C32" s="186" t="s">
        <v>549</v>
      </c>
      <c r="D32" s="139">
        <v>1</v>
      </c>
      <c r="E32" s="140">
        <v>43243</v>
      </c>
      <c r="F32" s="142">
        <v>7000</v>
      </c>
      <c r="G32" s="150" t="s">
        <v>550</v>
      </c>
      <c r="H32" s="139" t="s">
        <v>257</v>
      </c>
      <c r="I32" s="145"/>
      <c r="J32" s="83"/>
    </row>
    <row r="33" spans="1:10" s="52" customFormat="1" ht="29.25" customHeight="1" thickBot="1">
      <c r="A33" s="43">
        <v>30</v>
      </c>
      <c r="B33" s="193" t="s">
        <v>217</v>
      </c>
      <c r="C33" s="186" t="s">
        <v>380</v>
      </c>
      <c r="D33" s="139">
        <v>7</v>
      </c>
      <c r="E33" s="140">
        <v>43259</v>
      </c>
      <c r="F33" s="139">
        <v>2600</v>
      </c>
      <c r="G33" s="150" t="s">
        <v>553</v>
      </c>
      <c r="H33" s="139" t="s">
        <v>257</v>
      </c>
      <c r="I33" s="145"/>
      <c r="J33" s="83"/>
    </row>
    <row r="34" spans="1:10" s="52" customFormat="1" ht="51" customHeight="1" thickBot="1">
      <c r="A34" s="43">
        <v>31</v>
      </c>
      <c r="B34" s="193" t="s">
        <v>217</v>
      </c>
      <c r="C34" s="186" t="s">
        <v>379</v>
      </c>
      <c r="D34" s="139">
        <v>5</v>
      </c>
      <c r="E34" s="140">
        <v>43251</v>
      </c>
      <c r="F34" s="142">
        <v>8267</v>
      </c>
      <c r="G34" s="150" t="s">
        <v>516</v>
      </c>
      <c r="H34" s="139" t="s">
        <v>257</v>
      </c>
      <c r="I34" s="145"/>
      <c r="J34" s="83"/>
    </row>
    <row r="35" spans="1:10" s="52" customFormat="1" ht="52.5" customHeight="1" thickBot="1">
      <c r="A35" s="43">
        <v>32</v>
      </c>
      <c r="B35" s="193" t="s">
        <v>217</v>
      </c>
      <c r="C35" s="186" t="s">
        <v>310</v>
      </c>
      <c r="D35" s="139" t="s">
        <v>554</v>
      </c>
      <c r="E35" s="140">
        <v>43270</v>
      </c>
      <c r="F35" s="139">
        <v>280</v>
      </c>
      <c r="G35" s="150" t="s">
        <v>311</v>
      </c>
      <c r="H35" s="139" t="s">
        <v>257</v>
      </c>
      <c r="I35" s="145"/>
      <c r="J35" s="83"/>
    </row>
    <row r="36" spans="1:10" s="52" customFormat="1" ht="62.25" customHeight="1" thickBot="1">
      <c r="A36" s="43">
        <v>33</v>
      </c>
      <c r="B36" s="193" t="s">
        <v>217</v>
      </c>
      <c r="C36" s="186" t="s">
        <v>555</v>
      </c>
      <c r="D36" s="139" t="s">
        <v>216</v>
      </c>
      <c r="E36" s="140">
        <v>43304</v>
      </c>
      <c r="F36" s="139">
        <v>1650</v>
      </c>
      <c r="G36" s="150" t="s">
        <v>556</v>
      </c>
      <c r="H36" s="139" t="s">
        <v>257</v>
      </c>
      <c r="I36" s="145"/>
      <c r="J36" s="83"/>
    </row>
    <row r="37" spans="1:10" s="52" customFormat="1" ht="62.25" customHeight="1" thickBot="1">
      <c r="A37" s="43">
        <v>34</v>
      </c>
      <c r="B37" s="193" t="s">
        <v>217</v>
      </c>
      <c r="C37" s="150" t="s">
        <v>559</v>
      </c>
      <c r="D37" s="144" t="s">
        <v>557</v>
      </c>
      <c r="E37" s="140">
        <v>43304</v>
      </c>
      <c r="F37" s="142">
        <v>3000</v>
      </c>
      <c r="G37" s="150" t="s">
        <v>558</v>
      </c>
      <c r="H37" s="139" t="s">
        <v>258</v>
      </c>
      <c r="I37" s="145"/>
      <c r="J37" s="83"/>
    </row>
    <row r="38" spans="1:10" s="52" customFormat="1" ht="52.5" customHeight="1" thickBot="1">
      <c r="A38" s="43">
        <v>35</v>
      </c>
      <c r="B38" s="193" t="s">
        <v>217</v>
      </c>
      <c r="C38" s="186" t="s">
        <v>310</v>
      </c>
      <c r="D38" s="139" t="s">
        <v>560</v>
      </c>
      <c r="E38" s="140">
        <v>43306</v>
      </c>
      <c r="F38" s="139">
        <v>280</v>
      </c>
      <c r="G38" s="150" t="s">
        <v>311</v>
      </c>
      <c r="H38" s="139" t="s">
        <v>257</v>
      </c>
      <c r="I38" s="145"/>
      <c r="J38" s="83"/>
    </row>
    <row r="39" spans="1:10" s="52" customFormat="1" ht="117.75" customHeight="1" thickBot="1">
      <c r="A39" s="43">
        <v>36</v>
      </c>
      <c r="B39" s="193" t="s">
        <v>217</v>
      </c>
      <c r="C39" s="186" t="s">
        <v>552</v>
      </c>
      <c r="D39" s="139">
        <v>43</v>
      </c>
      <c r="E39" s="140">
        <v>43311</v>
      </c>
      <c r="F39" s="139">
        <v>15000</v>
      </c>
      <c r="G39" s="150" t="s">
        <v>561</v>
      </c>
      <c r="H39" s="139" t="s">
        <v>257</v>
      </c>
      <c r="I39" s="145"/>
      <c r="J39" s="83"/>
    </row>
    <row r="40" spans="1:10" s="52" customFormat="1" ht="62.25" customHeight="1" thickBot="1">
      <c r="A40" s="43">
        <v>37</v>
      </c>
      <c r="B40" s="193" t="s">
        <v>217</v>
      </c>
      <c r="C40" s="186" t="s">
        <v>555</v>
      </c>
      <c r="D40" s="139" t="s">
        <v>216</v>
      </c>
      <c r="E40" s="140">
        <v>43322</v>
      </c>
      <c r="F40" s="139">
        <v>3100</v>
      </c>
      <c r="G40" s="150" t="s">
        <v>562</v>
      </c>
      <c r="H40" s="139" t="s">
        <v>257</v>
      </c>
      <c r="I40" s="145"/>
      <c r="J40" s="83"/>
    </row>
    <row r="41" spans="1:10" s="52" customFormat="1" ht="51" customHeight="1" thickBot="1">
      <c r="A41" s="43">
        <v>38</v>
      </c>
      <c r="B41" s="193" t="s">
        <v>217</v>
      </c>
      <c r="C41" s="186" t="s">
        <v>379</v>
      </c>
      <c r="D41" s="139">
        <v>6</v>
      </c>
      <c r="E41" s="140">
        <v>43321</v>
      </c>
      <c r="F41" s="142">
        <v>13974</v>
      </c>
      <c r="G41" s="150" t="s">
        <v>516</v>
      </c>
      <c r="H41" s="139" t="s">
        <v>257</v>
      </c>
      <c r="I41" s="145"/>
      <c r="J41" s="83"/>
    </row>
    <row r="42" spans="1:10" s="52" customFormat="1" ht="59.25" customHeight="1" thickBot="1">
      <c r="A42" s="43">
        <v>39</v>
      </c>
      <c r="B42" s="193" t="s">
        <v>217</v>
      </c>
      <c r="C42" s="186" t="s">
        <v>563</v>
      </c>
      <c r="D42" s="139" t="s">
        <v>564</v>
      </c>
      <c r="E42" s="140">
        <v>43329</v>
      </c>
      <c r="F42" s="142">
        <v>3387.87</v>
      </c>
      <c r="G42" s="150" t="s">
        <v>565</v>
      </c>
      <c r="H42" s="139" t="s">
        <v>257</v>
      </c>
      <c r="I42" s="145"/>
      <c r="J42" s="83"/>
    </row>
    <row r="43" spans="1:10" s="52" customFormat="1" ht="62.25" customHeight="1" thickBot="1">
      <c r="A43" s="43">
        <v>40</v>
      </c>
      <c r="B43" s="193" t="s">
        <v>217</v>
      </c>
      <c r="C43" s="150" t="s">
        <v>549</v>
      </c>
      <c r="D43" s="144" t="s">
        <v>566</v>
      </c>
      <c r="E43" s="140">
        <v>43341</v>
      </c>
      <c r="F43" s="142">
        <v>2500</v>
      </c>
      <c r="G43" s="150" t="s">
        <v>550</v>
      </c>
      <c r="H43" s="139" t="s">
        <v>258</v>
      </c>
      <c r="I43" s="145"/>
      <c r="J43" s="83"/>
    </row>
    <row r="44" spans="1:10" s="52" customFormat="1" ht="111.75" customHeight="1" thickBot="1">
      <c r="A44" s="43">
        <v>41</v>
      </c>
      <c r="B44" s="193" t="s">
        <v>502</v>
      </c>
      <c r="C44" s="186" t="s">
        <v>567</v>
      </c>
      <c r="D44" s="139">
        <v>1</v>
      </c>
      <c r="E44" s="140">
        <v>43362</v>
      </c>
      <c r="F44" s="142">
        <v>58901</v>
      </c>
      <c r="G44" s="150" t="s">
        <v>568</v>
      </c>
      <c r="H44" s="139" t="s">
        <v>257</v>
      </c>
      <c r="I44" s="145"/>
      <c r="J44" s="83"/>
    </row>
    <row r="45" spans="1:10" s="52" customFormat="1" ht="51" customHeight="1" thickBot="1">
      <c r="A45" s="43">
        <v>42</v>
      </c>
      <c r="B45" s="193" t="s">
        <v>502</v>
      </c>
      <c r="C45" s="141" t="s">
        <v>222</v>
      </c>
      <c r="D45" s="141" t="s">
        <v>569</v>
      </c>
      <c r="E45" s="140">
        <v>43377</v>
      </c>
      <c r="F45" s="142">
        <v>9690.0400000000009</v>
      </c>
      <c r="G45" s="143" t="s">
        <v>298</v>
      </c>
      <c r="H45" s="139" t="s">
        <v>258</v>
      </c>
      <c r="I45" s="145"/>
      <c r="J45" s="83"/>
    </row>
    <row r="46" spans="1:10" s="52" customFormat="1" ht="65.25" customHeight="1" thickBot="1">
      <c r="A46" s="43">
        <v>43</v>
      </c>
      <c r="B46" s="193" t="s">
        <v>217</v>
      </c>
      <c r="C46" s="150" t="s">
        <v>312</v>
      </c>
      <c r="D46" s="139" t="s">
        <v>570</v>
      </c>
      <c r="E46" s="140">
        <v>43377</v>
      </c>
      <c r="F46" s="139">
        <v>86606.1</v>
      </c>
      <c r="G46" s="150" t="s">
        <v>313</v>
      </c>
      <c r="H46" s="139"/>
      <c r="I46" s="145"/>
      <c r="J46" s="83"/>
    </row>
    <row r="47" spans="1:10" s="52" customFormat="1" ht="122.25" customHeight="1" thickBot="1">
      <c r="A47" s="43">
        <v>44</v>
      </c>
      <c r="B47" s="193" t="s">
        <v>502</v>
      </c>
      <c r="C47" s="186" t="s">
        <v>567</v>
      </c>
      <c r="D47" s="139">
        <v>2</v>
      </c>
      <c r="E47" s="140">
        <v>43384</v>
      </c>
      <c r="F47" s="142">
        <v>58901</v>
      </c>
      <c r="G47" s="150" t="s">
        <v>572</v>
      </c>
      <c r="H47" s="139" t="s">
        <v>257</v>
      </c>
      <c r="I47" s="145"/>
      <c r="J47" s="83"/>
    </row>
    <row r="48" spans="1:10" s="52" customFormat="1" ht="52.5" customHeight="1">
      <c r="A48" s="43">
        <v>45</v>
      </c>
      <c r="B48" s="193" t="s">
        <v>217</v>
      </c>
      <c r="C48" s="186" t="s">
        <v>310</v>
      </c>
      <c r="D48" s="139" t="s">
        <v>573</v>
      </c>
      <c r="E48" s="140">
        <v>43390</v>
      </c>
      <c r="F48" s="139">
        <v>280</v>
      </c>
      <c r="G48" s="150" t="s">
        <v>311</v>
      </c>
      <c r="H48" s="139" t="s">
        <v>257</v>
      </c>
      <c r="I48" s="145"/>
      <c r="J48" s="83"/>
    </row>
    <row r="49" spans="1:10" s="19" customFormat="1" ht="48" thickBot="1">
      <c r="A49" s="43">
        <v>46</v>
      </c>
      <c r="B49" s="192" t="s">
        <v>217</v>
      </c>
      <c r="C49" s="146" t="s">
        <v>236</v>
      </c>
      <c r="D49" s="146" t="s">
        <v>574</v>
      </c>
      <c r="E49" s="136">
        <v>43412</v>
      </c>
      <c r="F49" s="146">
        <v>5000</v>
      </c>
      <c r="G49" s="147" t="s">
        <v>575</v>
      </c>
      <c r="H49" s="146" t="s">
        <v>257</v>
      </c>
      <c r="I49" s="148"/>
      <c r="J49" s="77"/>
    </row>
    <row r="50" spans="1:10" s="52" customFormat="1" ht="62.25" customHeight="1" thickBot="1">
      <c r="A50" s="43">
        <v>47</v>
      </c>
      <c r="B50" s="193" t="s">
        <v>217</v>
      </c>
      <c r="C50" s="186" t="s">
        <v>555</v>
      </c>
      <c r="D50" s="139" t="s">
        <v>216</v>
      </c>
      <c r="E50" s="140">
        <v>43430</v>
      </c>
      <c r="F50" s="139">
        <v>3300</v>
      </c>
      <c r="G50" s="150" t="s">
        <v>576</v>
      </c>
      <c r="H50" s="139" t="s">
        <v>257</v>
      </c>
      <c r="I50" s="145"/>
      <c r="J50" s="83"/>
    </row>
    <row r="51" spans="1:10" s="52" customFormat="1" ht="71.25" customHeight="1" thickBot="1">
      <c r="A51" s="43">
        <v>48</v>
      </c>
      <c r="B51" s="194" t="s">
        <v>217</v>
      </c>
      <c r="C51" s="188" t="s">
        <v>503</v>
      </c>
      <c r="D51" s="154" t="s">
        <v>578</v>
      </c>
      <c r="E51" s="155">
        <v>43439</v>
      </c>
      <c r="F51" s="157">
        <v>33900</v>
      </c>
      <c r="G51" s="156" t="s">
        <v>579</v>
      </c>
      <c r="H51" s="154" t="s">
        <v>257</v>
      </c>
      <c r="I51" s="145"/>
      <c r="J51" s="83"/>
    </row>
    <row r="52" spans="1:10" s="52" customFormat="1" ht="71.25" customHeight="1" thickBot="1">
      <c r="A52" s="43">
        <v>49</v>
      </c>
      <c r="B52" s="194" t="s">
        <v>217</v>
      </c>
      <c r="C52" s="188" t="s">
        <v>503</v>
      </c>
      <c r="D52" s="154" t="s">
        <v>580</v>
      </c>
      <c r="E52" s="155">
        <v>43439</v>
      </c>
      <c r="F52" s="157">
        <v>29900</v>
      </c>
      <c r="G52" s="156" t="s">
        <v>577</v>
      </c>
      <c r="H52" s="154" t="s">
        <v>257</v>
      </c>
      <c r="I52" s="145"/>
      <c r="J52" s="83"/>
    </row>
    <row r="53" spans="1:10" s="52" customFormat="1" ht="62.25" customHeight="1" thickBot="1">
      <c r="A53" s="43">
        <v>50</v>
      </c>
      <c r="B53" s="193" t="s">
        <v>217</v>
      </c>
      <c r="C53" s="186" t="s">
        <v>581</v>
      </c>
      <c r="D53" s="139" t="s">
        <v>582</v>
      </c>
      <c r="E53" s="140">
        <v>43427</v>
      </c>
      <c r="F53" s="139">
        <v>87.74</v>
      </c>
      <c r="G53" s="150" t="s">
        <v>583</v>
      </c>
      <c r="H53" s="139" t="s">
        <v>257</v>
      </c>
      <c r="I53" s="145"/>
      <c r="J53" s="83"/>
    </row>
    <row r="54" spans="1:10" s="52" customFormat="1" ht="52.5" customHeight="1" thickBot="1">
      <c r="A54" s="43">
        <v>51</v>
      </c>
      <c r="B54" s="193" t="s">
        <v>217</v>
      </c>
      <c r="C54" s="186" t="s">
        <v>310</v>
      </c>
      <c r="D54" s="139" t="s">
        <v>584</v>
      </c>
      <c r="E54" s="140">
        <v>43441</v>
      </c>
      <c r="F54" s="139">
        <v>530</v>
      </c>
      <c r="G54" s="150" t="s">
        <v>311</v>
      </c>
      <c r="H54" s="139" t="s">
        <v>257</v>
      </c>
      <c r="I54" s="145"/>
      <c r="J54" s="83"/>
    </row>
    <row r="55" spans="1:10" s="52" customFormat="1" ht="52.5" customHeight="1" thickBot="1">
      <c r="A55" s="43">
        <v>52</v>
      </c>
      <c r="B55" s="193" t="s">
        <v>217</v>
      </c>
      <c r="C55" s="186" t="s">
        <v>587</v>
      </c>
      <c r="D55" s="139" t="s">
        <v>586</v>
      </c>
      <c r="E55" s="140">
        <v>43448</v>
      </c>
      <c r="F55" s="139">
        <v>3850</v>
      </c>
      <c r="G55" s="150" t="s">
        <v>585</v>
      </c>
      <c r="H55" s="139" t="s">
        <v>257</v>
      </c>
      <c r="I55" s="145"/>
      <c r="J55" s="83"/>
    </row>
    <row r="56" spans="1:10" s="52" customFormat="1" ht="51" customHeight="1" thickBot="1">
      <c r="A56" s="43">
        <v>53</v>
      </c>
      <c r="B56" s="193" t="s">
        <v>217</v>
      </c>
      <c r="C56" s="186" t="s">
        <v>379</v>
      </c>
      <c r="D56" s="139">
        <v>7</v>
      </c>
      <c r="E56" s="140">
        <v>43371</v>
      </c>
      <c r="F56" s="142">
        <v>15412.5</v>
      </c>
      <c r="G56" s="150" t="s">
        <v>516</v>
      </c>
      <c r="H56" s="139" t="s">
        <v>257</v>
      </c>
      <c r="I56" s="145"/>
      <c r="J56" s="83"/>
    </row>
    <row r="57" spans="1:10" s="52" customFormat="1" ht="51" customHeight="1" thickBot="1">
      <c r="A57" s="43">
        <v>54</v>
      </c>
      <c r="B57" s="193" t="s">
        <v>217</v>
      </c>
      <c r="C57" s="186" t="s">
        <v>379</v>
      </c>
      <c r="D57" s="139">
        <v>8</v>
      </c>
      <c r="E57" s="140">
        <v>43454</v>
      </c>
      <c r="F57" s="142">
        <v>16414.11</v>
      </c>
      <c r="G57" s="150" t="s">
        <v>516</v>
      </c>
      <c r="H57" s="139" t="s">
        <v>257</v>
      </c>
      <c r="I57" s="145"/>
      <c r="J57" s="83"/>
    </row>
    <row r="58" spans="1:10" s="52" customFormat="1" ht="79.5" customHeight="1" thickBot="1">
      <c r="A58" s="43">
        <v>55</v>
      </c>
      <c r="B58" s="193" t="s">
        <v>502</v>
      </c>
      <c r="C58" s="186" t="s">
        <v>588</v>
      </c>
      <c r="D58" s="139">
        <v>17</v>
      </c>
      <c r="E58" s="140">
        <v>43460</v>
      </c>
      <c r="F58" s="139">
        <v>18000</v>
      </c>
      <c r="G58" s="150" t="s">
        <v>522</v>
      </c>
      <c r="H58" s="139" t="s">
        <v>257</v>
      </c>
      <c r="I58" s="145"/>
      <c r="J58" s="83"/>
    </row>
    <row r="59" spans="1:10" s="52" customFormat="1" ht="62.25" customHeight="1" thickBot="1">
      <c r="A59" s="43">
        <v>56</v>
      </c>
      <c r="B59" s="193" t="s">
        <v>217</v>
      </c>
      <c r="C59" s="186" t="s">
        <v>555</v>
      </c>
      <c r="D59" s="139" t="s">
        <v>216</v>
      </c>
      <c r="E59" s="140">
        <v>43461</v>
      </c>
      <c r="F59" s="139">
        <v>600</v>
      </c>
      <c r="G59" s="150" t="s">
        <v>590</v>
      </c>
      <c r="H59" s="139" t="s">
        <v>257</v>
      </c>
      <c r="I59" s="145"/>
      <c r="J59" s="83"/>
    </row>
    <row r="60" spans="1:10" s="52" customFormat="1" ht="62.25" customHeight="1" thickBot="1">
      <c r="A60" s="43">
        <v>57</v>
      </c>
      <c r="B60" s="193" t="s">
        <v>217</v>
      </c>
      <c r="C60" s="186" t="s">
        <v>555</v>
      </c>
      <c r="D60" s="139" t="s">
        <v>216</v>
      </c>
      <c r="E60" s="140">
        <v>43461</v>
      </c>
      <c r="F60" s="139">
        <v>3400</v>
      </c>
      <c r="G60" s="150" t="s">
        <v>591</v>
      </c>
      <c r="H60" s="139" t="s">
        <v>257</v>
      </c>
      <c r="I60" s="145"/>
      <c r="J60" s="83"/>
    </row>
    <row r="61" spans="1:10" s="52" customFormat="1" ht="62.25" customHeight="1">
      <c r="A61" s="43">
        <v>58</v>
      </c>
      <c r="B61" s="193" t="s">
        <v>217</v>
      </c>
      <c r="C61" s="150" t="s">
        <v>592</v>
      </c>
      <c r="D61" s="139">
        <v>4</v>
      </c>
      <c r="E61" s="140">
        <v>43462</v>
      </c>
      <c r="F61" s="139">
        <v>27510</v>
      </c>
      <c r="G61" s="150" t="s">
        <v>593</v>
      </c>
      <c r="H61" s="139" t="s">
        <v>257</v>
      </c>
      <c r="I61" s="145"/>
      <c r="J61" s="8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92"/>
  <sheetViews>
    <sheetView workbookViewId="0">
      <selection sqref="A1:H3"/>
    </sheetView>
  </sheetViews>
  <sheetFormatPr defaultRowHeight="15"/>
  <cols>
    <col min="2" max="2" width="29.28515625" style="23" customWidth="1"/>
    <col min="3" max="3" width="42" customWidth="1"/>
    <col min="4" max="4" width="19.85546875" style="23" customWidth="1"/>
    <col min="5" max="5" width="19" style="23" customWidth="1"/>
    <col min="6" max="6" width="19.140625" style="23" customWidth="1"/>
    <col min="7" max="7" width="29.140625" customWidth="1"/>
    <col min="8" max="8" width="7.28515625" customWidth="1"/>
  </cols>
  <sheetData>
    <row r="1" spans="1:8" ht="15.75">
      <c r="D1" s="218" t="s">
        <v>754</v>
      </c>
    </row>
    <row r="2" spans="1:8">
      <c r="D2" s="23" t="s">
        <v>755</v>
      </c>
    </row>
    <row r="3" spans="1:8" s="23" customFormat="1" ht="30">
      <c r="A3" s="219" t="s">
        <v>640</v>
      </c>
      <c r="B3" s="212" t="s">
        <v>641</v>
      </c>
      <c r="C3" s="219" t="s">
        <v>642</v>
      </c>
      <c r="D3" s="219" t="s">
        <v>643</v>
      </c>
      <c r="E3" s="219" t="s">
        <v>644</v>
      </c>
      <c r="F3" s="212" t="s">
        <v>645</v>
      </c>
      <c r="G3" s="212" t="s">
        <v>646</v>
      </c>
      <c r="H3" s="219"/>
    </row>
    <row r="4" spans="1:8" ht="30">
      <c r="A4" s="220"/>
      <c r="B4" s="212" t="s">
        <v>502</v>
      </c>
      <c r="C4" s="11" t="s">
        <v>222</v>
      </c>
      <c r="D4" s="219" t="s">
        <v>594</v>
      </c>
      <c r="E4" s="221">
        <v>43474</v>
      </c>
      <c r="F4" s="219">
        <v>12570.57</v>
      </c>
      <c r="G4" s="222" t="s">
        <v>298</v>
      </c>
      <c r="H4" s="11" t="s">
        <v>258</v>
      </c>
    </row>
    <row r="5" spans="1:8" ht="30">
      <c r="A5" s="220"/>
      <c r="B5" s="219" t="s">
        <v>217</v>
      </c>
      <c r="C5" s="11" t="s">
        <v>507</v>
      </c>
      <c r="D5" s="219" t="s">
        <v>595</v>
      </c>
      <c r="E5" s="221">
        <v>43474</v>
      </c>
      <c r="F5" s="219">
        <v>27397.19</v>
      </c>
      <c r="G5" s="222" t="s">
        <v>511</v>
      </c>
      <c r="H5" s="11" t="s">
        <v>258</v>
      </c>
    </row>
    <row r="6" spans="1:8" ht="30">
      <c r="A6" s="220"/>
      <c r="B6" s="219" t="s">
        <v>502</v>
      </c>
      <c r="C6" s="11" t="s">
        <v>215</v>
      </c>
      <c r="D6" s="219" t="s">
        <v>216</v>
      </c>
      <c r="E6" s="221">
        <v>43474</v>
      </c>
      <c r="F6" s="219">
        <v>4200</v>
      </c>
      <c r="G6" s="222" t="s">
        <v>501</v>
      </c>
      <c r="H6" s="11" t="s">
        <v>257</v>
      </c>
    </row>
    <row r="7" spans="1:8" ht="30">
      <c r="A7" s="220"/>
      <c r="B7" s="219" t="s">
        <v>502</v>
      </c>
      <c r="C7" s="11" t="s">
        <v>215</v>
      </c>
      <c r="D7" s="219" t="s">
        <v>216</v>
      </c>
      <c r="E7" s="221">
        <v>43474</v>
      </c>
      <c r="F7" s="219">
        <v>36000</v>
      </c>
      <c r="G7" s="222" t="s">
        <v>515</v>
      </c>
      <c r="H7" s="11" t="s">
        <v>257</v>
      </c>
    </row>
    <row r="8" spans="1:8" ht="45">
      <c r="A8" s="220"/>
      <c r="B8" s="219" t="s">
        <v>217</v>
      </c>
      <c r="C8" s="11" t="s">
        <v>588</v>
      </c>
      <c r="D8" s="223">
        <v>1</v>
      </c>
      <c r="E8" s="221">
        <v>43494</v>
      </c>
      <c r="F8" s="219">
        <v>15000</v>
      </c>
      <c r="G8" s="222" t="s">
        <v>522</v>
      </c>
      <c r="H8" s="11" t="s">
        <v>257</v>
      </c>
    </row>
    <row r="9" spans="1:8" ht="30">
      <c r="A9" s="220"/>
      <c r="B9" s="219" t="s">
        <v>217</v>
      </c>
      <c r="C9" s="11" t="s">
        <v>236</v>
      </c>
      <c r="D9" s="219">
        <v>4650400631</v>
      </c>
      <c r="E9" s="221">
        <v>43504</v>
      </c>
      <c r="F9" s="219">
        <v>11500</v>
      </c>
      <c r="G9" s="222" t="s">
        <v>296</v>
      </c>
      <c r="H9" s="11" t="s">
        <v>258</v>
      </c>
    </row>
    <row r="10" spans="1:8" ht="30">
      <c r="A10" s="220"/>
      <c r="B10" s="219" t="s">
        <v>217</v>
      </c>
      <c r="C10" s="11" t="s">
        <v>379</v>
      </c>
      <c r="D10" s="223">
        <v>9</v>
      </c>
      <c r="E10" s="221">
        <v>43511</v>
      </c>
      <c r="F10" s="219">
        <v>9140</v>
      </c>
      <c r="G10" s="222" t="s">
        <v>598</v>
      </c>
      <c r="H10" s="11" t="s">
        <v>257</v>
      </c>
    </row>
    <row r="11" spans="1:8" ht="30">
      <c r="A11" s="220"/>
      <c r="B11" s="219" t="s">
        <v>217</v>
      </c>
      <c r="C11" s="11" t="s">
        <v>379</v>
      </c>
      <c r="D11" s="223">
        <v>1</v>
      </c>
      <c r="E11" s="221">
        <v>43511</v>
      </c>
      <c r="F11" s="219">
        <v>8293.5</v>
      </c>
      <c r="G11" s="222" t="s">
        <v>516</v>
      </c>
      <c r="H11" s="11" t="s">
        <v>257</v>
      </c>
    </row>
    <row r="12" spans="1:8" ht="30">
      <c r="A12" s="220"/>
      <c r="B12" s="219" t="s">
        <v>217</v>
      </c>
      <c r="C12" s="11" t="s">
        <v>756</v>
      </c>
      <c r="D12" s="223">
        <v>2</v>
      </c>
      <c r="E12" s="221">
        <v>43524</v>
      </c>
      <c r="F12" s="219">
        <v>18000</v>
      </c>
      <c r="G12" s="222" t="s">
        <v>516</v>
      </c>
      <c r="H12" s="11" t="s">
        <v>257</v>
      </c>
    </row>
    <row r="13" spans="1:8">
      <c r="A13" s="220"/>
      <c r="B13" s="219" t="s">
        <v>217</v>
      </c>
      <c r="C13" s="11" t="s">
        <v>310</v>
      </c>
      <c r="D13" s="219" t="s">
        <v>599</v>
      </c>
      <c r="E13" s="221">
        <v>43517</v>
      </c>
      <c r="F13" s="219">
        <v>3260</v>
      </c>
      <c r="G13" s="11" t="s">
        <v>311</v>
      </c>
      <c r="H13" s="11" t="s">
        <v>257</v>
      </c>
    </row>
    <row r="14" spans="1:8">
      <c r="A14" s="220"/>
      <c r="B14" s="219" t="s">
        <v>217</v>
      </c>
      <c r="C14" s="11" t="s">
        <v>377</v>
      </c>
      <c r="D14" s="224">
        <v>0.55000000000000004</v>
      </c>
      <c r="E14" s="221">
        <v>43529</v>
      </c>
      <c r="F14" s="219">
        <v>2000</v>
      </c>
      <c r="G14" s="11" t="s">
        <v>378</v>
      </c>
      <c r="H14" s="11" t="s">
        <v>257</v>
      </c>
    </row>
    <row r="15" spans="1:8" ht="30">
      <c r="A15" s="220"/>
      <c r="B15" s="219" t="s">
        <v>217</v>
      </c>
      <c r="C15" s="11" t="s">
        <v>600</v>
      </c>
      <c r="D15" s="219">
        <v>151</v>
      </c>
      <c r="E15" s="221">
        <v>43524</v>
      </c>
      <c r="F15" s="219">
        <v>36000</v>
      </c>
      <c r="G15" s="222" t="s">
        <v>601</v>
      </c>
      <c r="H15" s="11" t="s">
        <v>257</v>
      </c>
    </row>
    <row r="16" spans="1:8" ht="120">
      <c r="A16" s="220"/>
      <c r="B16" s="219" t="s">
        <v>217</v>
      </c>
      <c r="C16" s="11" t="s">
        <v>552</v>
      </c>
      <c r="D16" s="219">
        <v>15</v>
      </c>
      <c r="E16" s="221">
        <v>43537</v>
      </c>
      <c r="F16" s="219">
        <v>9600</v>
      </c>
      <c r="G16" s="222" t="s">
        <v>551</v>
      </c>
      <c r="H16" s="11" t="s">
        <v>257</v>
      </c>
    </row>
    <row r="17" spans="1:8" ht="45">
      <c r="A17" s="220"/>
      <c r="B17" s="219" t="str">
        <f t="shared" ref="B17:B24" si="0">B16</f>
        <v>договор</v>
      </c>
      <c r="C17" s="11" t="s">
        <v>581</v>
      </c>
      <c r="D17" s="219" t="s">
        <v>602</v>
      </c>
      <c r="E17" s="221">
        <v>43537</v>
      </c>
      <c r="F17" s="219">
        <v>405.58</v>
      </c>
      <c r="G17" s="222" t="s">
        <v>583</v>
      </c>
      <c r="H17" s="11" t="s">
        <v>257</v>
      </c>
    </row>
    <row r="18" spans="1:8">
      <c r="A18" s="220"/>
      <c r="B18" s="219" t="str">
        <f t="shared" si="0"/>
        <v>договор</v>
      </c>
      <c r="C18" s="11" t="s">
        <v>549</v>
      </c>
      <c r="D18" s="219">
        <v>2</v>
      </c>
      <c r="E18" s="221">
        <v>43537</v>
      </c>
      <c r="F18" s="219">
        <v>7410.25</v>
      </c>
      <c r="G18" s="11" t="s">
        <v>550</v>
      </c>
      <c r="H18" s="11" t="s">
        <v>258</v>
      </c>
    </row>
    <row r="19" spans="1:8" ht="45">
      <c r="A19" s="220"/>
      <c r="B19" s="219" t="str">
        <f t="shared" si="0"/>
        <v>договор</v>
      </c>
      <c r="C19" s="222" t="s">
        <v>440</v>
      </c>
      <c r="D19" s="219">
        <v>28</v>
      </c>
      <c r="E19" s="221">
        <v>43535</v>
      </c>
      <c r="F19" s="219">
        <v>75</v>
      </c>
      <c r="G19" s="222" t="s">
        <v>603</v>
      </c>
      <c r="H19" s="11" t="s">
        <v>258</v>
      </c>
    </row>
    <row r="20" spans="1:8">
      <c r="A20" s="220"/>
      <c r="B20" s="219" t="str">
        <f t="shared" si="0"/>
        <v>договор</v>
      </c>
      <c r="C20" s="11" t="s">
        <v>757</v>
      </c>
      <c r="D20" s="223">
        <v>846000065351</v>
      </c>
      <c r="E20" s="221">
        <v>43538</v>
      </c>
      <c r="F20" s="219">
        <v>20209.62</v>
      </c>
      <c r="G20" s="11" t="s">
        <v>510</v>
      </c>
      <c r="H20" s="11" t="s">
        <v>257</v>
      </c>
    </row>
    <row r="21" spans="1:8" ht="75">
      <c r="A21" s="220"/>
      <c r="B21" s="219" t="str">
        <f t="shared" si="0"/>
        <v>договор</v>
      </c>
      <c r="C21" s="11" t="s">
        <v>757</v>
      </c>
      <c r="D21" s="223">
        <v>846000067255</v>
      </c>
      <c r="E21" s="221">
        <v>43538</v>
      </c>
      <c r="F21" s="219">
        <v>15681.6</v>
      </c>
      <c r="G21" s="222" t="s">
        <v>604</v>
      </c>
      <c r="H21" s="11" t="s">
        <v>257</v>
      </c>
    </row>
    <row r="22" spans="1:8" ht="60">
      <c r="A22" s="220"/>
      <c r="B22" s="219" t="str">
        <f t="shared" si="0"/>
        <v>договор</v>
      </c>
      <c r="C22" s="222" t="s">
        <v>571</v>
      </c>
      <c r="D22" s="219" t="s">
        <v>606</v>
      </c>
      <c r="E22" s="221">
        <v>43542</v>
      </c>
      <c r="F22" s="219">
        <v>88647.6</v>
      </c>
      <c r="G22" s="222" t="s">
        <v>605</v>
      </c>
      <c r="H22" s="11"/>
    </row>
    <row r="23" spans="1:8">
      <c r="A23" s="220"/>
      <c r="B23" s="219" t="str">
        <f t="shared" si="0"/>
        <v>договор</v>
      </c>
      <c r="C23" s="11" t="s">
        <v>310</v>
      </c>
      <c r="D23" s="219" t="s">
        <v>607</v>
      </c>
      <c r="E23" s="221">
        <v>43542</v>
      </c>
      <c r="F23" s="219">
        <v>280</v>
      </c>
      <c r="G23" s="11" t="s">
        <v>608</v>
      </c>
      <c r="H23" s="11" t="s">
        <v>257</v>
      </c>
    </row>
    <row r="24" spans="1:8">
      <c r="A24" s="220"/>
      <c r="B24" s="219" t="str">
        <f t="shared" si="0"/>
        <v>договор</v>
      </c>
      <c r="C24" s="11" t="s">
        <v>310</v>
      </c>
      <c r="D24" s="219" t="s">
        <v>612</v>
      </c>
      <c r="E24" s="221">
        <v>43552</v>
      </c>
      <c r="F24" s="223">
        <v>280</v>
      </c>
      <c r="G24" s="11" t="s">
        <v>608</v>
      </c>
      <c r="H24" s="11" t="s">
        <v>257</v>
      </c>
    </row>
    <row r="25" spans="1:8" ht="45">
      <c r="A25" s="220"/>
      <c r="B25" s="219" t="str">
        <f t="shared" ref="B25:B27" si="1">B24</f>
        <v>договор</v>
      </c>
      <c r="C25" s="11" t="s">
        <v>619</v>
      </c>
      <c r="D25" s="223">
        <v>4631903244720</v>
      </c>
      <c r="E25" s="221">
        <v>43570</v>
      </c>
      <c r="F25" s="219">
        <v>7200</v>
      </c>
      <c r="G25" s="222" t="s">
        <v>614</v>
      </c>
      <c r="H25" s="11" t="s">
        <v>257</v>
      </c>
    </row>
    <row r="26" spans="1:8" ht="45">
      <c r="A26" s="220"/>
      <c r="B26" s="219" t="str">
        <f t="shared" si="1"/>
        <v>договор</v>
      </c>
      <c r="C26" s="11" t="s">
        <v>619</v>
      </c>
      <c r="D26" s="223">
        <v>4631903250120</v>
      </c>
      <c r="E26" s="221">
        <v>43936</v>
      </c>
      <c r="F26" s="219">
        <v>3700</v>
      </c>
      <c r="G26" s="222" t="s">
        <v>614</v>
      </c>
      <c r="H26" s="11" t="s">
        <v>258</v>
      </c>
    </row>
    <row r="27" spans="1:8" ht="30">
      <c r="A27" s="220"/>
      <c r="B27" s="219" t="str">
        <f t="shared" si="1"/>
        <v>договор</v>
      </c>
      <c r="C27" s="11" t="s">
        <v>503</v>
      </c>
      <c r="D27" s="219" t="s">
        <v>616</v>
      </c>
      <c r="E27" s="221">
        <v>43571</v>
      </c>
      <c r="F27" s="219">
        <v>6095.24</v>
      </c>
      <c r="G27" s="222" t="s">
        <v>615</v>
      </c>
      <c r="H27" s="11" t="s">
        <v>257</v>
      </c>
    </row>
    <row r="28" spans="1:8" ht="30">
      <c r="A28" s="220"/>
      <c r="B28" s="219" t="str">
        <f>B27</f>
        <v>договор</v>
      </c>
      <c r="C28" s="11" t="s">
        <v>600</v>
      </c>
      <c r="D28" s="219">
        <v>151</v>
      </c>
      <c r="E28" s="221">
        <v>43524</v>
      </c>
      <c r="F28" s="219">
        <v>36000</v>
      </c>
      <c r="G28" s="222" t="s">
        <v>758</v>
      </c>
      <c r="H28" s="11"/>
    </row>
    <row r="29" spans="1:8" ht="45">
      <c r="A29" s="220"/>
      <c r="B29" s="219" t="str">
        <f t="shared" ref="B29:B91" si="2">B28</f>
        <v>договор</v>
      </c>
      <c r="C29" s="11" t="s">
        <v>600</v>
      </c>
      <c r="D29" s="219">
        <v>83</v>
      </c>
      <c r="E29" s="221">
        <v>43552</v>
      </c>
      <c r="F29" s="219">
        <v>64432</v>
      </c>
      <c r="G29" s="222" t="s">
        <v>609</v>
      </c>
      <c r="H29" s="11" t="s">
        <v>257</v>
      </c>
    </row>
    <row r="30" spans="1:8" ht="45">
      <c r="A30" s="220"/>
      <c r="B30" s="219" t="str">
        <f t="shared" si="2"/>
        <v>договор</v>
      </c>
      <c r="C30" s="11" t="s">
        <v>600</v>
      </c>
      <c r="D30" s="219">
        <v>82</v>
      </c>
      <c r="E30" s="221">
        <v>43552</v>
      </c>
      <c r="F30" s="219">
        <v>65021</v>
      </c>
      <c r="G30" s="222" t="s">
        <v>610</v>
      </c>
      <c r="H30" s="11" t="s">
        <v>257</v>
      </c>
    </row>
    <row r="31" spans="1:8" ht="45">
      <c r="A31" s="220"/>
      <c r="B31" s="219" t="str">
        <f t="shared" si="2"/>
        <v>договор</v>
      </c>
      <c r="C31" s="11" t="s">
        <v>600</v>
      </c>
      <c r="D31" s="219">
        <v>84</v>
      </c>
      <c r="E31" s="221">
        <v>43552</v>
      </c>
      <c r="F31" s="219">
        <v>67141</v>
      </c>
      <c r="G31" s="222" t="s">
        <v>611</v>
      </c>
      <c r="H31" s="11" t="s">
        <v>257</v>
      </c>
    </row>
    <row r="32" spans="1:8">
      <c r="A32" s="220"/>
      <c r="B32" s="219" t="str">
        <f t="shared" si="2"/>
        <v>договор</v>
      </c>
      <c r="C32" s="11" t="s">
        <v>380</v>
      </c>
      <c r="D32" s="219">
        <v>4</v>
      </c>
      <c r="E32" s="221">
        <v>43574</v>
      </c>
      <c r="F32" s="219">
        <v>6000</v>
      </c>
      <c r="G32" s="11" t="s">
        <v>617</v>
      </c>
      <c r="H32" s="11" t="s">
        <v>257</v>
      </c>
    </row>
    <row r="33" spans="1:8" ht="30">
      <c r="A33" s="220"/>
      <c r="B33" s="219" t="str">
        <f t="shared" si="2"/>
        <v>договор</v>
      </c>
      <c r="C33" s="11" t="s">
        <v>519</v>
      </c>
      <c r="D33" s="219">
        <v>36</v>
      </c>
      <c r="E33" s="221">
        <v>43573</v>
      </c>
      <c r="F33" s="219">
        <v>21000</v>
      </c>
      <c r="G33" s="222" t="s">
        <v>618</v>
      </c>
      <c r="H33" s="11" t="s">
        <v>257</v>
      </c>
    </row>
    <row r="34" spans="1:8">
      <c r="A34" s="220"/>
      <c r="B34" s="219" t="str">
        <f t="shared" ref="B34:B37" si="3">B33</f>
        <v>договор</v>
      </c>
      <c r="C34" s="11" t="s">
        <v>380</v>
      </c>
      <c r="D34" s="219">
        <v>4</v>
      </c>
      <c r="E34" s="221">
        <v>43574</v>
      </c>
      <c r="F34" s="219">
        <v>6000</v>
      </c>
      <c r="G34" s="11" t="s">
        <v>617</v>
      </c>
      <c r="H34" s="11" t="s">
        <v>257</v>
      </c>
    </row>
    <row r="35" spans="1:8">
      <c r="A35" s="220"/>
      <c r="B35" s="219" t="str">
        <f t="shared" si="3"/>
        <v>договор</v>
      </c>
      <c r="C35" s="11" t="s">
        <v>636</v>
      </c>
      <c r="D35" s="219" t="s">
        <v>637</v>
      </c>
      <c r="E35" s="221">
        <v>43591</v>
      </c>
      <c r="F35" s="219">
        <v>480</v>
      </c>
      <c r="G35" s="11" t="s">
        <v>638</v>
      </c>
      <c r="H35" s="11" t="s">
        <v>257</v>
      </c>
    </row>
    <row r="36" spans="1:8" ht="90">
      <c r="A36" s="220"/>
      <c r="B36" s="219" t="str">
        <f t="shared" si="3"/>
        <v>договор</v>
      </c>
      <c r="C36" s="11" t="s">
        <v>634</v>
      </c>
      <c r="D36" s="219" t="s">
        <v>216</v>
      </c>
      <c r="E36" s="221">
        <v>43592</v>
      </c>
      <c r="F36" s="219">
        <v>4006398</v>
      </c>
      <c r="G36" s="222" t="s">
        <v>635</v>
      </c>
      <c r="H36" s="11" t="s">
        <v>258</v>
      </c>
    </row>
    <row r="37" spans="1:8" ht="30">
      <c r="A37" s="220"/>
      <c r="B37" s="219" t="str">
        <f t="shared" si="3"/>
        <v>договор</v>
      </c>
      <c r="C37" s="11" t="s">
        <v>648</v>
      </c>
      <c r="D37" s="219">
        <v>1</v>
      </c>
      <c r="E37" s="221">
        <v>43549</v>
      </c>
      <c r="F37" s="219">
        <v>3200</v>
      </c>
      <c r="G37" s="222" t="s">
        <v>649</v>
      </c>
      <c r="H37" s="11" t="s">
        <v>258</v>
      </c>
    </row>
    <row r="38" spans="1:8" ht="90">
      <c r="A38" s="220"/>
      <c r="B38" s="219" t="str">
        <f t="shared" si="2"/>
        <v>договор</v>
      </c>
      <c r="C38" s="11" t="s">
        <v>634</v>
      </c>
      <c r="D38" s="219" t="s">
        <v>216</v>
      </c>
      <c r="E38" s="221">
        <v>43999</v>
      </c>
      <c r="F38" s="219">
        <v>0</v>
      </c>
      <c r="G38" s="222" t="s">
        <v>635</v>
      </c>
      <c r="H38" s="11" t="s">
        <v>258</v>
      </c>
    </row>
    <row r="39" spans="1:8" ht="90">
      <c r="A39" s="220"/>
      <c r="B39" s="219" t="str">
        <f t="shared" si="2"/>
        <v>договор</v>
      </c>
      <c r="C39" s="11" t="s">
        <v>634</v>
      </c>
      <c r="D39" s="219" t="s">
        <v>216</v>
      </c>
      <c r="E39" s="221">
        <v>43959</v>
      </c>
      <c r="F39" s="219">
        <v>4006398</v>
      </c>
      <c r="G39" s="222" t="s">
        <v>635</v>
      </c>
      <c r="H39" s="11" t="s">
        <v>258</v>
      </c>
    </row>
    <row r="40" spans="1:8" ht="45">
      <c r="A40" s="220"/>
      <c r="B40" s="219" t="str">
        <f t="shared" si="2"/>
        <v>договор</v>
      </c>
      <c r="C40" s="222" t="s">
        <v>650</v>
      </c>
      <c r="D40" s="219">
        <v>67</v>
      </c>
      <c r="E40" s="221">
        <v>44001</v>
      </c>
      <c r="F40" s="219">
        <v>800</v>
      </c>
      <c r="G40" s="222" t="s">
        <v>651</v>
      </c>
      <c r="H40" s="11" t="s">
        <v>257</v>
      </c>
    </row>
    <row r="41" spans="1:8">
      <c r="A41" s="220"/>
      <c r="B41" s="219" t="str">
        <f t="shared" si="2"/>
        <v>договор</v>
      </c>
      <c r="C41" s="11" t="s">
        <v>559</v>
      </c>
      <c r="D41" s="219">
        <v>1</v>
      </c>
      <c r="E41" s="219" t="s">
        <v>759</v>
      </c>
      <c r="F41" s="219">
        <v>2300</v>
      </c>
      <c r="G41" s="11"/>
      <c r="H41" s="11" t="s">
        <v>258</v>
      </c>
    </row>
    <row r="42" spans="1:8" ht="30">
      <c r="A42" s="220"/>
      <c r="B42" s="219" t="str">
        <f t="shared" si="2"/>
        <v>договор</v>
      </c>
      <c r="C42" s="11" t="s">
        <v>600</v>
      </c>
      <c r="D42" s="219">
        <v>409</v>
      </c>
      <c r="E42" s="221">
        <v>43636</v>
      </c>
      <c r="F42" s="219">
        <v>32000</v>
      </c>
      <c r="G42" s="222" t="s">
        <v>652</v>
      </c>
      <c r="H42" s="11" t="s">
        <v>257</v>
      </c>
    </row>
    <row r="43" spans="1:8" ht="60">
      <c r="A43" s="220"/>
      <c r="B43" s="219" t="str">
        <f t="shared" si="2"/>
        <v>договор</v>
      </c>
      <c r="C43" s="11" t="s">
        <v>555</v>
      </c>
      <c r="D43" s="219" t="s">
        <v>216</v>
      </c>
      <c r="E43" s="219" t="s">
        <v>760</v>
      </c>
      <c r="F43" s="219">
        <v>500</v>
      </c>
      <c r="G43" s="222" t="s">
        <v>654</v>
      </c>
      <c r="H43" s="11" t="s">
        <v>257</v>
      </c>
    </row>
    <row r="44" spans="1:8" ht="30">
      <c r="A44" s="220"/>
      <c r="B44" s="219" t="str">
        <f t="shared" si="2"/>
        <v>договор</v>
      </c>
      <c r="C44" s="11" t="s">
        <v>379</v>
      </c>
      <c r="D44" s="219">
        <v>3</v>
      </c>
      <c r="E44" s="221">
        <v>43663</v>
      </c>
      <c r="F44" s="219">
        <v>60017.5</v>
      </c>
      <c r="G44" s="222" t="s">
        <v>516</v>
      </c>
      <c r="H44" s="11" t="s">
        <v>257</v>
      </c>
    </row>
    <row r="45" spans="1:8" ht="60">
      <c r="A45" s="220"/>
      <c r="B45" s="219" t="str">
        <f t="shared" si="2"/>
        <v>договор</v>
      </c>
      <c r="C45" s="11" t="s">
        <v>555</v>
      </c>
      <c r="D45" s="219" t="s">
        <v>216</v>
      </c>
      <c r="E45" s="221">
        <v>43677</v>
      </c>
      <c r="F45" s="219">
        <v>1720</v>
      </c>
      <c r="G45" s="222" t="s">
        <v>653</v>
      </c>
      <c r="H45" s="11" t="s">
        <v>257</v>
      </c>
    </row>
    <row r="46" spans="1:8" ht="45">
      <c r="A46" s="220"/>
      <c r="B46" s="219" t="str">
        <f t="shared" si="2"/>
        <v>договор</v>
      </c>
      <c r="C46" s="11" t="s">
        <v>655</v>
      </c>
      <c r="D46" s="219">
        <v>1</v>
      </c>
      <c r="E46" s="221">
        <v>43679</v>
      </c>
      <c r="F46" s="219">
        <v>215000</v>
      </c>
      <c r="G46" s="222" t="s">
        <v>656</v>
      </c>
      <c r="H46" s="11" t="s">
        <v>258</v>
      </c>
    </row>
    <row r="47" spans="1:8" ht="90">
      <c r="A47" s="220"/>
      <c r="B47" s="219" t="str">
        <f t="shared" si="2"/>
        <v>договор</v>
      </c>
      <c r="C47" s="11" t="s">
        <v>634</v>
      </c>
      <c r="D47" s="219" t="s">
        <v>216</v>
      </c>
      <c r="E47" s="221">
        <v>43633</v>
      </c>
      <c r="F47" s="219">
        <v>4006398</v>
      </c>
      <c r="G47" s="222" t="s">
        <v>635</v>
      </c>
      <c r="H47" s="11" t="s">
        <v>258</v>
      </c>
    </row>
    <row r="48" spans="1:8" ht="30">
      <c r="A48" s="220"/>
      <c r="B48" s="219" t="str">
        <f t="shared" si="2"/>
        <v>договор</v>
      </c>
      <c r="C48" s="11" t="s">
        <v>600</v>
      </c>
      <c r="D48" s="219">
        <v>290</v>
      </c>
      <c r="E48" s="221">
        <v>43684</v>
      </c>
      <c r="F48" s="219">
        <v>56000</v>
      </c>
      <c r="G48" s="222" t="s">
        <v>657</v>
      </c>
      <c r="H48" s="11" t="s">
        <v>257</v>
      </c>
    </row>
    <row r="49" spans="1:8" ht="30">
      <c r="A49" s="220"/>
      <c r="B49" s="219" t="str">
        <f t="shared" si="2"/>
        <v>договор</v>
      </c>
      <c r="C49" s="11" t="s">
        <v>600</v>
      </c>
      <c r="D49" s="219">
        <v>409</v>
      </c>
      <c r="E49" s="221">
        <v>43636</v>
      </c>
      <c r="F49" s="219">
        <v>32000</v>
      </c>
      <c r="G49" s="222" t="s">
        <v>652</v>
      </c>
      <c r="H49" s="11" t="s">
        <v>257</v>
      </c>
    </row>
    <row r="50" spans="1:8" ht="60">
      <c r="A50" s="220"/>
      <c r="B50" s="219" t="str">
        <f t="shared" si="2"/>
        <v>договор</v>
      </c>
      <c r="C50" s="11" t="s">
        <v>563</v>
      </c>
      <c r="D50" s="212" t="s">
        <v>658</v>
      </c>
      <c r="E50" s="221">
        <v>43690</v>
      </c>
      <c r="F50" s="219">
        <v>2567.15</v>
      </c>
      <c r="G50" s="222" t="s">
        <v>565</v>
      </c>
      <c r="H50" s="11" t="s">
        <v>257</v>
      </c>
    </row>
    <row r="51" spans="1:8">
      <c r="A51" s="220"/>
      <c r="B51" s="219" t="str">
        <f t="shared" si="2"/>
        <v>договор</v>
      </c>
      <c r="C51" s="11" t="s">
        <v>310</v>
      </c>
      <c r="D51" s="219" t="s">
        <v>659</v>
      </c>
      <c r="E51" s="221">
        <v>43699</v>
      </c>
      <c r="F51" s="219">
        <v>280</v>
      </c>
      <c r="G51" s="11" t="s">
        <v>608</v>
      </c>
      <c r="H51" s="11" t="s">
        <v>257</v>
      </c>
    </row>
    <row r="52" spans="1:8">
      <c r="A52" s="220"/>
      <c r="B52" s="219" t="str">
        <f t="shared" si="2"/>
        <v>договор</v>
      </c>
      <c r="C52" s="11" t="s">
        <v>549</v>
      </c>
      <c r="D52" s="219">
        <v>2</v>
      </c>
      <c r="E52" s="221">
        <v>43706</v>
      </c>
      <c r="F52" s="219">
        <v>1572</v>
      </c>
      <c r="G52" s="222" t="s">
        <v>550</v>
      </c>
      <c r="H52" s="11" t="s">
        <v>258</v>
      </c>
    </row>
    <row r="53" spans="1:8" ht="75">
      <c r="A53" s="220"/>
      <c r="B53" s="219" t="str">
        <f t="shared" si="2"/>
        <v>договор</v>
      </c>
      <c r="C53" s="222" t="s">
        <v>663</v>
      </c>
      <c r="D53" s="219" t="s">
        <v>216</v>
      </c>
      <c r="E53" s="221">
        <v>43710</v>
      </c>
      <c r="F53" s="219">
        <v>2000</v>
      </c>
      <c r="G53" s="222" t="s">
        <v>662</v>
      </c>
      <c r="H53" s="11" t="s">
        <v>258</v>
      </c>
    </row>
    <row r="54" spans="1:8">
      <c r="A54" s="220"/>
      <c r="B54" s="219" t="str">
        <f t="shared" si="2"/>
        <v>договор</v>
      </c>
      <c r="C54" s="11" t="s">
        <v>310</v>
      </c>
      <c r="D54" s="219" t="s">
        <v>664</v>
      </c>
      <c r="E54" s="221">
        <v>43739</v>
      </c>
      <c r="F54" s="219">
        <v>280</v>
      </c>
      <c r="G54" s="11" t="s">
        <v>608</v>
      </c>
      <c r="H54" s="11" t="s">
        <v>257</v>
      </c>
    </row>
    <row r="55" spans="1:8" ht="45">
      <c r="A55" s="220"/>
      <c r="B55" s="219" t="str">
        <f t="shared" si="2"/>
        <v>договор</v>
      </c>
      <c r="C55" s="11" t="s">
        <v>665</v>
      </c>
      <c r="D55" s="219">
        <v>85</v>
      </c>
      <c r="E55" s="221">
        <v>43745</v>
      </c>
      <c r="F55" s="219">
        <v>536560</v>
      </c>
      <c r="G55" s="222" t="s">
        <v>761</v>
      </c>
      <c r="H55" s="11" t="s">
        <v>258</v>
      </c>
    </row>
    <row r="56" spans="1:8" ht="45">
      <c r="A56" s="220"/>
      <c r="B56" s="219" t="str">
        <f t="shared" si="2"/>
        <v>договор</v>
      </c>
      <c r="C56" s="11" t="s">
        <v>665</v>
      </c>
      <c r="D56" s="219">
        <v>86</v>
      </c>
      <c r="E56" s="221">
        <v>43745</v>
      </c>
      <c r="F56" s="219">
        <v>597373</v>
      </c>
      <c r="G56" s="222" t="s">
        <v>666</v>
      </c>
      <c r="H56" s="11" t="s">
        <v>258</v>
      </c>
    </row>
    <row r="57" spans="1:8" ht="30">
      <c r="A57" s="220"/>
      <c r="B57" s="219" t="str">
        <f t="shared" si="2"/>
        <v>договор</v>
      </c>
      <c r="C57" s="11" t="s">
        <v>215</v>
      </c>
      <c r="D57" s="219" t="s">
        <v>216</v>
      </c>
      <c r="E57" s="221">
        <v>43749</v>
      </c>
      <c r="F57" s="219">
        <v>3200</v>
      </c>
      <c r="G57" s="222" t="s">
        <v>667</v>
      </c>
      <c r="H57" s="11" t="s">
        <v>257</v>
      </c>
    </row>
    <row r="58" spans="1:8">
      <c r="A58" s="220"/>
      <c r="B58" s="219" t="str">
        <f t="shared" si="2"/>
        <v>договор</v>
      </c>
      <c r="C58" s="11" t="s">
        <v>549</v>
      </c>
      <c r="D58" s="219">
        <v>2</v>
      </c>
      <c r="E58" s="221">
        <v>43749</v>
      </c>
      <c r="F58" s="219">
        <v>7168</v>
      </c>
      <c r="G58" s="11" t="s">
        <v>550</v>
      </c>
      <c r="H58" s="11" t="s">
        <v>258</v>
      </c>
    </row>
    <row r="59" spans="1:8" ht="60">
      <c r="A59" s="220"/>
      <c r="B59" s="219" t="str">
        <f t="shared" si="2"/>
        <v>договор</v>
      </c>
      <c r="C59" s="11" t="s">
        <v>555</v>
      </c>
      <c r="D59" s="219" t="s">
        <v>216</v>
      </c>
      <c r="E59" s="221">
        <v>43749</v>
      </c>
      <c r="F59" s="219">
        <v>20000</v>
      </c>
      <c r="G59" s="222" t="s">
        <v>668</v>
      </c>
      <c r="H59" s="11" t="s">
        <v>257</v>
      </c>
    </row>
    <row r="60" spans="1:8" ht="45">
      <c r="A60" s="220"/>
      <c r="B60" s="219" t="str">
        <f t="shared" si="2"/>
        <v>договор</v>
      </c>
      <c r="C60" s="11" t="s">
        <v>665</v>
      </c>
      <c r="D60" s="219">
        <v>87</v>
      </c>
      <c r="E60" s="221">
        <v>43759</v>
      </c>
      <c r="F60" s="219">
        <v>580267</v>
      </c>
      <c r="G60" s="222" t="s">
        <v>669</v>
      </c>
      <c r="H60" s="11" t="s">
        <v>258</v>
      </c>
    </row>
    <row r="61" spans="1:8" ht="75">
      <c r="A61" s="220"/>
      <c r="B61" s="219" t="str">
        <f t="shared" si="2"/>
        <v>договор</v>
      </c>
      <c r="C61" s="11" t="s">
        <v>552</v>
      </c>
      <c r="D61" s="219">
        <v>206</v>
      </c>
      <c r="E61" s="221">
        <v>43759</v>
      </c>
      <c r="F61" s="219">
        <v>14400</v>
      </c>
      <c r="G61" s="222" t="s">
        <v>670</v>
      </c>
      <c r="H61" s="11" t="s">
        <v>257</v>
      </c>
    </row>
    <row r="62" spans="1:8" ht="60">
      <c r="A62" s="220"/>
      <c r="B62" s="219" t="str">
        <f t="shared" si="2"/>
        <v>договор</v>
      </c>
      <c r="C62" s="11" t="s">
        <v>665</v>
      </c>
      <c r="D62" s="219">
        <v>88</v>
      </c>
      <c r="E62" s="221">
        <v>43761</v>
      </c>
      <c r="F62" s="219">
        <v>266569</v>
      </c>
      <c r="G62" s="222" t="s">
        <v>671</v>
      </c>
      <c r="H62" s="11" t="s">
        <v>258</v>
      </c>
    </row>
    <row r="63" spans="1:8" ht="90">
      <c r="A63" s="220"/>
      <c r="B63" s="219" t="str">
        <f t="shared" si="2"/>
        <v>договор</v>
      </c>
      <c r="C63" s="222" t="s">
        <v>674</v>
      </c>
      <c r="D63" s="219" t="s">
        <v>216</v>
      </c>
      <c r="E63" s="221">
        <v>43763</v>
      </c>
      <c r="F63" s="219">
        <v>4700</v>
      </c>
      <c r="G63" s="222" t="s">
        <v>673</v>
      </c>
      <c r="H63" s="11" t="s">
        <v>257</v>
      </c>
    </row>
    <row r="64" spans="1:8">
      <c r="A64" s="220"/>
      <c r="B64" s="219" t="str">
        <f t="shared" si="2"/>
        <v>договор</v>
      </c>
      <c r="C64" s="11" t="s">
        <v>213</v>
      </c>
      <c r="D64" s="223">
        <v>846000065351</v>
      </c>
      <c r="E64" s="221">
        <v>43538</v>
      </c>
      <c r="F64" s="219">
        <v>31209.62</v>
      </c>
      <c r="G64" s="11" t="s">
        <v>510</v>
      </c>
      <c r="H64" s="11" t="s">
        <v>257</v>
      </c>
    </row>
    <row r="65" spans="1:8" ht="90">
      <c r="A65" s="220"/>
      <c r="B65" s="219" t="str">
        <f t="shared" si="2"/>
        <v>договор</v>
      </c>
      <c r="C65" s="222" t="s">
        <v>677</v>
      </c>
      <c r="D65" s="223">
        <v>4631910508825</v>
      </c>
      <c r="E65" s="221">
        <v>43766</v>
      </c>
      <c r="F65" s="219">
        <v>900</v>
      </c>
      <c r="G65" s="222" t="s">
        <v>675</v>
      </c>
      <c r="H65" s="11" t="s">
        <v>257</v>
      </c>
    </row>
    <row r="66" spans="1:8" ht="30">
      <c r="A66" s="220"/>
      <c r="B66" s="219" t="str">
        <f t="shared" si="2"/>
        <v>договор</v>
      </c>
      <c r="C66" s="222" t="s">
        <v>677</v>
      </c>
      <c r="D66" s="223">
        <v>4631910509225</v>
      </c>
      <c r="E66" s="221">
        <v>43766</v>
      </c>
      <c r="F66" s="219">
        <v>300</v>
      </c>
      <c r="G66" s="11" t="s">
        <v>676</v>
      </c>
      <c r="H66" s="11" t="s">
        <v>257</v>
      </c>
    </row>
    <row r="67" spans="1:8" ht="60">
      <c r="A67" s="220"/>
      <c r="B67" s="219" t="str">
        <f t="shared" si="2"/>
        <v>договор</v>
      </c>
      <c r="C67" s="11" t="s">
        <v>555</v>
      </c>
      <c r="D67" s="219" t="s">
        <v>216</v>
      </c>
      <c r="E67" s="221">
        <v>43776</v>
      </c>
      <c r="F67" s="219">
        <v>6600</v>
      </c>
      <c r="G67" s="222" t="s">
        <v>678</v>
      </c>
      <c r="H67" s="11" t="s">
        <v>257</v>
      </c>
    </row>
    <row r="68" spans="1:8" ht="30">
      <c r="A68" s="220"/>
      <c r="B68" s="219" t="str">
        <f t="shared" si="2"/>
        <v>договор</v>
      </c>
      <c r="C68" s="222" t="s">
        <v>679</v>
      </c>
      <c r="D68" s="219" t="s">
        <v>216</v>
      </c>
      <c r="E68" s="221">
        <v>43780</v>
      </c>
      <c r="F68" s="219">
        <v>4400</v>
      </c>
      <c r="G68" s="11" t="s">
        <v>680</v>
      </c>
      <c r="H68" s="11" t="s">
        <v>257</v>
      </c>
    </row>
    <row r="69" spans="1:8">
      <c r="A69" s="220"/>
      <c r="B69" s="219" t="str">
        <f t="shared" si="2"/>
        <v>договор</v>
      </c>
      <c r="C69" s="11" t="s">
        <v>380</v>
      </c>
      <c r="D69" s="219">
        <v>4</v>
      </c>
      <c r="E69" s="221">
        <v>43574</v>
      </c>
      <c r="F69" s="219">
        <v>7780</v>
      </c>
      <c r="G69" s="11" t="s">
        <v>617</v>
      </c>
      <c r="H69" s="11" t="s">
        <v>257</v>
      </c>
    </row>
    <row r="70" spans="1:8" ht="45">
      <c r="A70" s="220"/>
      <c r="B70" s="219" t="str">
        <f t="shared" si="2"/>
        <v>договор</v>
      </c>
      <c r="C70" s="222" t="s">
        <v>681</v>
      </c>
      <c r="D70" s="219">
        <v>33</v>
      </c>
      <c r="E70" s="221">
        <v>43782</v>
      </c>
      <c r="F70" s="219">
        <v>6000</v>
      </c>
      <c r="G70" s="222" t="s">
        <v>682</v>
      </c>
      <c r="H70" s="11" t="s">
        <v>257</v>
      </c>
    </row>
    <row r="71" spans="1:8" ht="45">
      <c r="A71" s="220"/>
      <c r="B71" s="219" t="str">
        <f t="shared" si="2"/>
        <v>договор</v>
      </c>
      <c r="C71" s="222" t="s">
        <v>683</v>
      </c>
      <c r="D71" s="219">
        <v>60</v>
      </c>
      <c r="E71" s="221">
        <v>43784</v>
      </c>
      <c r="F71" s="219">
        <v>4400</v>
      </c>
      <c r="G71" s="11" t="s">
        <v>684</v>
      </c>
      <c r="H71" s="11" t="s">
        <v>257</v>
      </c>
    </row>
    <row r="72" spans="1:8" ht="30">
      <c r="A72" s="220"/>
      <c r="B72" s="219" t="str">
        <f t="shared" si="2"/>
        <v>договор</v>
      </c>
      <c r="C72" s="11" t="s">
        <v>236</v>
      </c>
      <c r="D72" s="219">
        <v>4650400631</v>
      </c>
      <c r="E72" s="221">
        <v>43504</v>
      </c>
      <c r="F72" s="219">
        <v>19760.240000000002</v>
      </c>
      <c r="G72" s="222" t="s">
        <v>762</v>
      </c>
      <c r="H72" s="11" t="s">
        <v>258</v>
      </c>
    </row>
    <row r="73" spans="1:8" ht="60">
      <c r="A73" s="220"/>
      <c r="B73" s="219" t="str">
        <f t="shared" si="2"/>
        <v>договор</v>
      </c>
      <c r="C73" s="11" t="s">
        <v>665</v>
      </c>
      <c r="D73" s="219">
        <v>91</v>
      </c>
      <c r="E73" s="221">
        <v>43805</v>
      </c>
      <c r="F73" s="219">
        <v>213416</v>
      </c>
      <c r="G73" s="222" t="s">
        <v>686</v>
      </c>
      <c r="H73" s="11" t="s">
        <v>258</v>
      </c>
    </row>
    <row r="74" spans="1:8" ht="60">
      <c r="A74" s="220"/>
      <c r="B74" s="219" t="str">
        <f t="shared" si="2"/>
        <v>договор</v>
      </c>
      <c r="C74" s="11" t="s">
        <v>665</v>
      </c>
      <c r="D74" s="219">
        <v>90</v>
      </c>
      <c r="E74" s="221">
        <v>43809</v>
      </c>
      <c r="F74" s="219">
        <v>285448</v>
      </c>
      <c r="G74" s="222" t="s">
        <v>671</v>
      </c>
      <c r="H74" s="11" t="s">
        <v>258</v>
      </c>
    </row>
    <row r="75" spans="1:8" ht="60">
      <c r="A75" s="220"/>
      <c r="B75" s="219" t="str">
        <f t="shared" si="2"/>
        <v>договор</v>
      </c>
      <c r="C75" s="11" t="s">
        <v>665</v>
      </c>
      <c r="D75" s="219">
        <v>92</v>
      </c>
      <c r="E75" s="221">
        <v>43811</v>
      </c>
      <c r="F75" s="219">
        <v>233452</v>
      </c>
      <c r="G75" s="222" t="s">
        <v>687</v>
      </c>
      <c r="H75" s="11" t="s">
        <v>258</v>
      </c>
    </row>
    <row r="76" spans="1:8">
      <c r="A76" s="220"/>
      <c r="B76" s="219" t="str">
        <f t="shared" si="2"/>
        <v>договор</v>
      </c>
      <c r="C76" s="11" t="s">
        <v>380</v>
      </c>
      <c r="D76" s="219">
        <v>5</v>
      </c>
      <c r="E76" s="221">
        <v>43811</v>
      </c>
      <c r="F76" s="219">
        <v>1350</v>
      </c>
      <c r="G76" s="11" t="s">
        <v>617</v>
      </c>
      <c r="H76" s="11"/>
    </row>
    <row r="77" spans="1:8">
      <c r="A77" s="220"/>
      <c r="B77" s="219" t="str">
        <f t="shared" si="2"/>
        <v>договор</v>
      </c>
      <c r="C77" s="11" t="s">
        <v>380</v>
      </c>
      <c r="D77" s="219">
        <v>5</v>
      </c>
      <c r="E77" s="221">
        <v>43811</v>
      </c>
      <c r="F77" s="219">
        <v>1345</v>
      </c>
      <c r="G77" s="11" t="s">
        <v>617</v>
      </c>
      <c r="H77" s="11"/>
    </row>
    <row r="78" spans="1:8" ht="60">
      <c r="A78" s="220"/>
      <c r="B78" s="219" t="str">
        <f t="shared" si="2"/>
        <v>договор</v>
      </c>
      <c r="C78" s="11" t="s">
        <v>665</v>
      </c>
      <c r="D78" s="219">
        <v>89</v>
      </c>
      <c r="E78" s="221">
        <v>43808</v>
      </c>
      <c r="F78" s="219">
        <v>274755</v>
      </c>
      <c r="G78" s="222" t="s">
        <v>672</v>
      </c>
      <c r="H78" s="11" t="s">
        <v>258</v>
      </c>
    </row>
    <row r="79" spans="1:8" ht="60">
      <c r="A79" s="220"/>
      <c r="B79" s="219" t="str">
        <f t="shared" si="2"/>
        <v>договор</v>
      </c>
      <c r="C79" s="11" t="s">
        <v>665</v>
      </c>
      <c r="D79" s="219">
        <v>93</v>
      </c>
      <c r="E79" s="221">
        <v>43812</v>
      </c>
      <c r="F79" s="219">
        <v>278562</v>
      </c>
      <c r="G79" s="222" t="s">
        <v>672</v>
      </c>
      <c r="H79" s="11" t="s">
        <v>258</v>
      </c>
    </row>
    <row r="80" spans="1:8" ht="30">
      <c r="A80" s="220"/>
      <c r="B80" s="219" t="str">
        <f t="shared" si="2"/>
        <v>договор</v>
      </c>
      <c r="C80" s="222" t="s">
        <v>592</v>
      </c>
      <c r="D80" s="219">
        <v>7</v>
      </c>
      <c r="E80" s="221">
        <v>43816</v>
      </c>
      <c r="F80" s="219">
        <v>30000</v>
      </c>
      <c r="G80" s="11" t="s">
        <v>593</v>
      </c>
      <c r="H80" s="11" t="s">
        <v>257</v>
      </c>
    </row>
    <row r="81" spans="1:8" ht="60">
      <c r="A81" s="220"/>
      <c r="B81" s="219" t="str">
        <f t="shared" si="2"/>
        <v>договор</v>
      </c>
      <c r="C81" s="11" t="s">
        <v>665</v>
      </c>
      <c r="D81" s="219">
        <v>94</v>
      </c>
      <c r="E81" s="221">
        <v>43815</v>
      </c>
      <c r="F81" s="219">
        <v>331265</v>
      </c>
      <c r="G81" s="222" t="s">
        <v>672</v>
      </c>
      <c r="H81" s="11" t="s">
        <v>258</v>
      </c>
    </row>
    <row r="82" spans="1:8" ht="60">
      <c r="A82" s="220"/>
      <c r="B82" s="219" t="str">
        <f t="shared" si="2"/>
        <v>договор</v>
      </c>
      <c r="C82" s="11" t="s">
        <v>555</v>
      </c>
      <c r="D82" s="219" t="s">
        <v>216</v>
      </c>
      <c r="E82" s="221">
        <v>43818</v>
      </c>
      <c r="F82" s="219">
        <v>3760</v>
      </c>
      <c r="G82" s="222" t="s">
        <v>702</v>
      </c>
      <c r="H82" s="11" t="s">
        <v>257</v>
      </c>
    </row>
    <row r="83" spans="1:8">
      <c r="A83" s="220"/>
      <c r="B83" s="219" t="str">
        <f t="shared" si="2"/>
        <v>договор</v>
      </c>
      <c r="C83" s="11" t="s">
        <v>310</v>
      </c>
      <c r="D83" s="219" t="s">
        <v>704</v>
      </c>
      <c r="E83" s="221">
        <v>43817</v>
      </c>
      <c r="F83" s="219">
        <v>280</v>
      </c>
      <c r="G83" s="11" t="s">
        <v>608</v>
      </c>
      <c r="H83" s="11" t="s">
        <v>257</v>
      </c>
    </row>
    <row r="84" spans="1:8" ht="30">
      <c r="A84" s="220"/>
      <c r="B84" s="219" t="str">
        <f t="shared" si="2"/>
        <v>договор</v>
      </c>
      <c r="C84" s="11" t="s">
        <v>236</v>
      </c>
      <c r="D84" s="219">
        <v>4650400631</v>
      </c>
      <c r="E84" s="221">
        <v>43504</v>
      </c>
      <c r="F84" s="219">
        <v>20299.849999999999</v>
      </c>
      <c r="G84" s="222" t="s">
        <v>296</v>
      </c>
      <c r="H84" s="11" t="s">
        <v>258</v>
      </c>
    </row>
    <row r="85" spans="1:8" ht="60">
      <c r="A85" s="220"/>
      <c r="B85" s="219" t="str">
        <f t="shared" si="2"/>
        <v>договор</v>
      </c>
      <c r="C85" s="11" t="s">
        <v>665</v>
      </c>
      <c r="D85" s="219">
        <v>94</v>
      </c>
      <c r="E85" s="221">
        <v>43815</v>
      </c>
      <c r="F85" s="219">
        <v>306397</v>
      </c>
      <c r="G85" s="222" t="s">
        <v>686</v>
      </c>
      <c r="H85" s="11" t="s">
        <v>258</v>
      </c>
    </row>
    <row r="86" spans="1:8" ht="60">
      <c r="A86" s="220"/>
      <c r="B86" s="219" t="str">
        <f t="shared" si="2"/>
        <v>договор</v>
      </c>
      <c r="C86" s="11" t="s">
        <v>665</v>
      </c>
      <c r="D86" s="219">
        <v>87</v>
      </c>
      <c r="E86" s="221">
        <v>43759</v>
      </c>
      <c r="F86" s="219">
        <v>565715</v>
      </c>
      <c r="G86" s="222" t="s">
        <v>686</v>
      </c>
      <c r="H86" s="11" t="s">
        <v>258</v>
      </c>
    </row>
    <row r="87" spans="1:8" ht="60">
      <c r="A87" s="220"/>
      <c r="B87" s="219" t="str">
        <f t="shared" si="2"/>
        <v>договор</v>
      </c>
      <c r="C87" s="11" t="s">
        <v>665</v>
      </c>
      <c r="D87" s="219">
        <v>89</v>
      </c>
      <c r="E87" s="221">
        <v>43808</v>
      </c>
      <c r="F87" s="219">
        <v>261807</v>
      </c>
      <c r="G87" s="222" t="s">
        <v>686</v>
      </c>
      <c r="H87" s="11" t="s">
        <v>258</v>
      </c>
    </row>
    <row r="88" spans="1:8" ht="60">
      <c r="A88" s="220"/>
      <c r="B88" s="219" t="str">
        <f t="shared" si="2"/>
        <v>договор</v>
      </c>
      <c r="C88" s="11" t="s">
        <v>665</v>
      </c>
      <c r="D88" s="219">
        <v>91</v>
      </c>
      <c r="E88" s="221">
        <v>43805</v>
      </c>
      <c r="F88" s="219">
        <v>166617</v>
      </c>
      <c r="G88" s="222" t="s">
        <v>686</v>
      </c>
      <c r="H88" s="11" t="s">
        <v>258</v>
      </c>
    </row>
    <row r="89" spans="1:8" ht="60">
      <c r="A89" s="220"/>
      <c r="B89" s="219" t="str">
        <f t="shared" si="2"/>
        <v>договор</v>
      </c>
      <c r="C89" s="11" t="s">
        <v>665</v>
      </c>
      <c r="D89" s="219">
        <v>90</v>
      </c>
      <c r="E89" s="221">
        <v>43809</v>
      </c>
      <c r="F89" s="219">
        <v>246917</v>
      </c>
      <c r="G89" s="222" t="s">
        <v>686</v>
      </c>
      <c r="H89" s="11" t="s">
        <v>258</v>
      </c>
    </row>
    <row r="90" spans="1:8" ht="60">
      <c r="A90" s="220"/>
      <c r="B90" s="219" t="str">
        <f t="shared" si="2"/>
        <v>договор</v>
      </c>
      <c r="C90" s="11" t="s">
        <v>665</v>
      </c>
      <c r="D90" s="219">
        <v>92</v>
      </c>
      <c r="E90" s="221">
        <v>43811</v>
      </c>
      <c r="F90" s="219">
        <v>189249</v>
      </c>
      <c r="G90" s="222" t="s">
        <v>686</v>
      </c>
      <c r="H90" s="11" t="s">
        <v>258</v>
      </c>
    </row>
    <row r="91" spans="1:8" ht="45">
      <c r="A91" s="220"/>
      <c r="B91" s="219" t="str">
        <f t="shared" si="2"/>
        <v>договор</v>
      </c>
      <c r="C91" s="222" t="s">
        <v>722</v>
      </c>
      <c r="D91" s="219">
        <v>95</v>
      </c>
      <c r="E91" s="221">
        <v>43825</v>
      </c>
      <c r="F91" s="219">
        <v>421153</v>
      </c>
      <c r="G91" s="222" t="s">
        <v>721</v>
      </c>
      <c r="H91" s="11" t="s">
        <v>258</v>
      </c>
    </row>
    <row r="92" spans="1:8" ht="30">
      <c r="A92" s="220"/>
      <c r="B92" s="219" t="str">
        <f t="shared" ref="B92" si="4">B91</f>
        <v>договор</v>
      </c>
      <c r="C92" s="11" t="s">
        <v>379</v>
      </c>
      <c r="D92" s="219">
        <v>3</v>
      </c>
      <c r="E92" s="221">
        <v>43663</v>
      </c>
      <c r="F92" s="219">
        <v>52082.5</v>
      </c>
      <c r="G92" s="222" t="s">
        <v>516</v>
      </c>
      <c r="H92" s="11" t="s">
        <v>257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55"/>
  <sheetViews>
    <sheetView workbookViewId="0">
      <selection sqref="A1:H55"/>
    </sheetView>
  </sheetViews>
  <sheetFormatPr defaultRowHeight="15"/>
  <cols>
    <col min="1" max="1" width="11.140625" customWidth="1"/>
    <col min="2" max="2" width="14.7109375" customWidth="1"/>
    <col min="3" max="3" width="36.140625" customWidth="1"/>
    <col min="4" max="4" width="16.5703125" customWidth="1"/>
    <col min="5" max="5" width="17.42578125" customWidth="1"/>
    <col min="6" max="6" width="14.5703125" customWidth="1"/>
    <col min="7" max="7" width="33.28515625" customWidth="1"/>
    <col min="8" max="8" width="20.42578125" customWidth="1"/>
  </cols>
  <sheetData>
    <row r="1" spans="1:8" ht="15.75">
      <c r="B1" s="23"/>
      <c r="D1" s="218" t="s">
        <v>797</v>
      </c>
      <c r="E1" s="23"/>
      <c r="F1" s="23"/>
    </row>
    <row r="2" spans="1:8">
      <c r="B2" s="23"/>
      <c r="D2" s="23" t="s">
        <v>755</v>
      </c>
      <c r="E2" s="23"/>
      <c r="F2" s="23"/>
    </row>
    <row r="3" spans="1:8" ht="60">
      <c r="A3" s="234" t="s">
        <v>640</v>
      </c>
      <c r="B3" s="236" t="s">
        <v>641</v>
      </c>
      <c r="C3" s="234" t="s">
        <v>642</v>
      </c>
      <c r="D3" s="234" t="s">
        <v>643</v>
      </c>
      <c r="E3" s="236" t="s">
        <v>644</v>
      </c>
      <c r="F3" s="236" t="s">
        <v>645</v>
      </c>
      <c r="G3" s="236" t="s">
        <v>646</v>
      </c>
      <c r="H3" s="234" t="s">
        <v>800</v>
      </c>
    </row>
    <row r="4" spans="1:8" ht="60">
      <c r="A4" s="237">
        <v>1</v>
      </c>
      <c r="B4" s="237" t="s">
        <v>217</v>
      </c>
      <c r="C4" s="237" t="s">
        <v>213</v>
      </c>
      <c r="D4" s="238">
        <v>846000072367</v>
      </c>
      <c r="E4" s="239">
        <v>43839</v>
      </c>
      <c r="F4" s="237">
        <v>17249.759999999998</v>
      </c>
      <c r="G4" s="240" t="s">
        <v>604</v>
      </c>
      <c r="H4" s="237" t="s">
        <v>257</v>
      </c>
    </row>
    <row r="5" spans="1:8" ht="45">
      <c r="A5" s="237">
        <v>2</v>
      </c>
      <c r="B5" s="237" t="s">
        <v>217</v>
      </c>
      <c r="C5" s="237" t="s">
        <v>213</v>
      </c>
      <c r="D5" s="238">
        <v>846000070975</v>
      </c>
      <c r="E5" s="239">
        <v>43839</v>
      </c>
      <c r="F5" s="237">
        <v>26382.37</v>
      </c>
      <c r="G5" s="240" t="s">
        <v>719</v>
      </c>
      <c r="H5" s="237" t="s">
        <v>257</v>
      </c>
    </row>
    <row r="6" spans="1:8" ht="30">
      <c r="A6" s="237">
        <v>3</v>
      </c>
      <c r="B6" s="237" t="s">
        <v>217</v>
      </c>
      <c r="C6" s="237" t="s">
        <v>507</v>
      </c>
      <c r="D6" s="237" t="s">
        <v>720</v>
      </c>
      <c r="E6" s="239">
        <v>43839</v>
      </c>
      <c r="F6" s="237">
        <v>27354.37</v>
      </c>
      <c r="G6" s="240" t="s">
        <v>511</v>
      </c>
      <c r="H6" s="241" t="s">
        <v>258</v>
      </c>
    </row>
    <row r="7" spans="1:8">
      <c r="A7" s="237">
        <v>4</v>
      </c>
      <c r="B7" s="237" t="s">
        <v>217</v>
      </c>
      <c r="C7" s="237" t="s">
        <v>379</v>
      </c>
      <c r="D7" s="237">
        <v>1</v>
      </c>
      <c r="E7" s="239">
        <v>43839</v>
      </c>
      <c r="F7" s="237">
        <v>67487.5</v>
      </c>
      <c r="G7" s="237" t="s">
        <v>516</v>
      </c>
      <c r="H7" s="237" t="s">
        <v>257</v>
      </c>
    </row>
    <row r="8" spans="1:8" ht="30">
      <c r="A8" s="237">
        <v>5</v>
      </c>
      <c r="B8" s="240" t="s">
        <v>502</v>
      </c>
      <c r="C8" s="237" t="s">
        <v>222</v>
      </c>
      <c r="D8" s="237" t="s">
        <v>727</v>
      </c>
      <c r="E8" s="239">
        <v>43839</v>
      </c>
      <c r="F8" s="237">
        <v>12835.44</v>
      </c>
      <c r="G8" s="237" t="s">
        <v>298</v>
      </c>
      <c r="H8" s="237" t="s">
        <v>258</v>
      </c>
    </row>
    <row r="9" spans="1:8" ht="45">
      <c r="A9" s="237">
        <v>6</v>
      </c>
      <c r="B9" s="237" t="s">
        <v>217</v>
      </c>
      <c r="C9" s="240" t="s">
        <v>555</v>
      </c>
      <c r="D9" s="237" t="s">
        <v>216</v>
      </c>
      <c r="E9" s="239">
        <v>43859</v>
      </c>
      <c r="F9" s="237">
        <v>1900</v>
      </c>
      <c r="G9" s="240" t="s">
        <v>723</v>
      </c>
      <c r="H9" s="237" t="s">
        <v>257</v>
      </c>
    </row>
    <row r="10" spans="1:8" ht="30">
      <c r="A10" s="237">
        <v>7</v>
      </c>
      <c r="B10" s="237" t="s">
        <v>217</v>
      </c>
      <c r="C10" s="240" t="s">
        <v>725</v>
      </c>
      <c r="D10" s="237" t="s">
        <v>724</v>
      </c>
      <c r="E10" s="239">
        <v>43859</v>
      </c>
      <c r="F10" s="237">
        <v>2610</v>
      </c>
      <c r="G10" s="240" t="s">
        <v>638</v>
      </c>
      <c r="H10" s="237" t="s">
        <v>257</v>
      </c>
    </row>
    <row r="11" spans="1:8" ht="30">
      <c r="A11" s="237">
        <v>8</v>
      </c>
      <c r="B11" s="240" t="s">
        <v>502</v>
      </c>
      <c r="C11" s="240" t="s">
        <v>726</v>
      </c>
      <c r="D11" s="237" t="s">
        <v>216</v>
      </c>
      <c r="E11" s="239">
        <v>43857</v>
      </c>
      <c r="F11" s="237">
        <v>4200</v>
      </c>
      <c r="G11" s="240" t="s">
        <v>501</v>
      </c>
      <c r="H11" s="237" t="s">
        <v>257</v>
      </c>
    </row>
    <row r="12" spans="1:8" ht="30">
      <c r="A12" s="237">
        <v>9</v>
      </c>
      <c r="B12" s="240" t="s">
        <v>502</v>
      </c>
      <c r="C12" s="240" t="s">
        <v>726</v>
      </c>
      <c r="D12" s="237" t="s">
        <v>216</v>
      </c>
      <c r="E12" s="239">
        <v>43857</v>
      </c>
      <c r="F12" s="237">
        <v>36000</v>
      </c>
      <c r="G12" s="240" t="s">
        <v>515</v>
      </c>
      <c r="H12" s="237" t="s">
        <v>257</v>
      </c>
    </row>
    <row r="13" spans="1:8" ht="30">
      <c r="A13" s="237">
        <v>10</v>
      </c>
      <c r="B13" s="237" t="s">
        <v>217</v>
      </c>
      <c r="C13" s="237" t="s">
        <v>236</v>
      </c>
      <c r="D13" s="237">
        <v>4650400732</v>
      </c>
      <c r="E13" s="239">
        <v>43868</v>
      </c>
      <c r="F13" s="237">
        <v>17168.310000000001</v>
      </c>
      <c r="G13" s="240" t="s">
        <v>296</v>
      </c>
      <c r="H13" s="237" t="s">
        <v>258</v>
      </c>
    </row>
    <row r="14" spans="1:8" ht="45">
      <c r="A14" s="237">
        <v>11</v>
      </c>
      <c r="B14" s="240" t="s">
        <v>502</v>
      </c>
      <c r="C14" s="240" t="s">
        <v>728</v>
      </c>
      <c r="D14" s="237">
        <v>1</v>
      </c>
      <c r="E14" s="237" t="s">
        <v>798</v>
      </c>
      <c r="F14" s="237">
        <v>299986.09999999998</v>
      </c>
      <c r="G14" s="240" t="s">
        <v>729</v>
      </c>
      <c r="H14" s="237" t="s">
        <v>258</v>
      </c>
    </row>
    <row r="15" spans="1:8" ht="60">
      <c r="A15" s="237">
        <v>12</v>
      </c>
      <c r="B15" s="237" t="s">
        <v>217</v>
      </c>
      <c r="C15" s="240" t="s">
        <v>730</v>
      </c>
      <c r="D15" s="237">
        <v>232</v>
      </c>
      <c r="E15" s="239">
        <v>43881</v>
      </c>
      <c r="F15" s="237">
        <v>10920</v>
      </c>
      <c r="G15" s="240" t="s">
        <v>731</v>
      </c>
      <c r="H15" s="237" t="s">
        <v>257</v>
      </c>
    </row>
    <row r="16" spans="1:8" ht="60">
      <c r="A16" s="237">
        <v>13</v>
      </c>
      <c r="B16" s="237" t="s">
        <v>217</v>
      </c>
      <c r="C16" s="240" t="s">
        <v>730</v>
      </c>
      <c r="D16" s="237">
        <v>230</v>
      </c>
      <c r="E16" s="239">
        <v>43881</v>
      </c>
      <c r="F16" s="237">
        <v>15000</v>
      </c>
      <c r="G16" s="240" t="s">
        <v>732</v>
      </c>
      <c r="H16" s="237"/>
    </row>
    <row r="17" spans="1:8" ht="30">
      <c r="A17" s="237">
        <v>14</v>
      </c>
      <c r="B17" s="237" t="s">
        <v>217</v>
      </c>
      <c r="C17" s="240" t="s">
        <v>592</v>
      </c>
      <c r="D17" s="237">
        <v>4</v>
      </c>
      <c r="E17" s="239">
        <v>43901</v>
      </c>
      <c r="F17" s="237">
        <v>4300</v>
      </c>
      <c r="G17" s="240" t="s">
        <v>649</v>
      </c>
      <c r="H17" s="237" t="s">
        <v>257</v>
      </c>
    </row>
    <row r="18" spans="1:8" ht="30">
      <c r="A18" s="237">
        <v>15</v>
      </c>
      <c r="B18" s="237" t="s">
        <v>217</v>
      </c>
      <c r="C18" s="242" t="s">
        <v>733</v>
      </c>
      <c r="D18" s="237">
        <v>2</v>
      </c>
      <c r="E18" s="237" t="s">
        <v>799</v>
      </c>
      <c r="F18" s="237">
        <v>19085</v>
      </c>
      <c r="G18" s="240" t="s">
        <v>617</v>
      </c>
      <c r="H18" s="237" t="s">
        <v>257</v>
      </c>
    </row>
    <row r="19" spans="1:8" ht="30">
      <c r="A19" s="237">
        <v>16</v>
      </c>
      <c r="B19" s="237" t="s">
        <v>217</v>
      </c>
      <c r="C19" s="240" t="s">
        <v>734</v>
      </c>
      <c r="D19" s="237" t="s">
        <v>735</v>
      </c>
      <c r="E19" s="239">
        <v>43906</v>
      </c>
      <c r="F19" s="237">
        <v>280</v>
      </c>
      <c r="G19" s="240" t="s">
        <v>608</v>
      </c>
      <c r="H19" s="237" t="s">
        <v>257</v>
      </c>
    </row>
    <row r="20" spans="1:8" ht="45">
      <c r="A20" s="237">
        <v>17</v>
      </c>
      <c r="B20" s="237" t="s">
        <v>768</v>
      </c>
      <c r="C20" s="240" t="s">
        <v>581</v>
      </c>
      <c r="D20" s="237" t="s">
        <v>736</v>
      </c>
      <c r="E20" s="239">
        <v>43908</v>
      </c>
      <c r="F20" s="237">
        <v>4295.88</v>
      </c>
      <c r="G20" s="240" t="s">
        <v>583</v>
      </c>
      <c r="H20" s="237" t="s">
        <v>257</v>
      </c>
    </row>
    <row r="21" spans="1:8" ht="45">
      <c r="A21" s="237">
        <v>18</v>
      </c>
      <c r="B21" s="237" t="s">
        <v>217</v>
      </c>
      <c r="C21" s="240" t="s">
        <v>737</v>
      </c>
      <c r="D21" s="237">
        <v>59</v>
      </c>
      <c r="E21" s="239">
        <v>43908</v>
      </c>
      <c r="F21" s="237">
        <v>11000</v>
      </c>
      <c r="G21" s="240" t="s">
        <v>738</v>
      </c>
      <c r="H21" s="237" t="s">
        <v>258</v>
      </c>
    </row>
    <row r="22" spans="1:8" ht="45">
      <c r="A22" s="237">
        <v>19</v>
      </c>
      <c r="B22" s="237" t="s">
        <v>217</v>
      </c>
      <c r="C22" s="240" t="s">
        <v>555</v>
      </c>
      <c r="D22" s="237" t="s">
        <v>216</v>
      </c>
      <c r="E22" s="239">
        <v>43917</v>
      </c>
      <c r="F22" s="237">
        <v>18400</v>
      </c>
      <c r="G22" s="240" t="s">
        <v>740</v>
      </c>
      <c r="H22" s="237" t="s">
        <v>257</v>
      </c>
    </row>
    <row r="23" spans="1:8" ht="60">
      <c r="A23" s="237">
        <v>20</v>
      </c>
      <c r="B23" s="237" t="s">
        <v>217</v>
      </c>
      <c r="C23" s="240" t="s">
        <v>555</v>
      </c>
      <c r="D23" s="237" t="s">
        <v>216</v>
      </c>
      <c r="E23" s="239">
        <v>43917</v>
      </c>
      <c r="F23" s="237">
        <v>600</v>
      </c>
      <c r="G23" s="240" t="s">
        <v>739</v>
      </c>
      <c r="H23" s="237" t="s">
        <v>257</v>
      </c>
    </row>
    <row r="24" spans="1:8" ht="42.75" customHeight="1">
      <c r="A24" s="237">
        <v>21</v>
      </c>
      <c r="B24" s="237" t="s">
        <v>217</v>
      </c>
      <c r="C24" s="240" t="s">
        <v>619</v>
      </c>
      <c r="D24" s="238">
        <v>4632003303216</v>
      </c>
      <c r="E24" s="239">
        <v>43920</v>
      </c>
      <c r="F24" s="237">
        <v>7700</v>
      </c>
      <c r="G24" s="240" t="s">
        <v>614</v>
      </c>
      <c r="H24" s="237" t="s">
        <v>257</v>
      </c>
    </row>
    <row r="25" spans="1:8" ht="45">
      <c r="A25" s="237">
        <v>22</v>
      </c>
      <c r="B25" s="237" t="s">
        <v>217</v>
      </c>
      <c r="C25" s="240" t="s">
        <v>619</v>
      </c>
      <c r="D25" s="238">
        <v>4632003303227</v>
      </c>
      <c r="E25" s="239">
        <v>43920</v>
      </c>
      <c r="F25" s="237">
        <v>4200</v>
      </c>
      <c r="G25" s="240" t="s">
        <v>614</v>
      </c>
      <c r="H25" s="237" t="s">
        <v>258</v>
      </c>
    </row>
    <row r="26" spans="1:8" ht="30">
      <c r="A26" s="237">
        <v>23</v>
      </c>
      <c r="B26" s="237" t="s">
        <v>217</v>
      </c>
      <c r="C26" s="237" t="s">
        <v>253</v>
      </c>
      <c r="D26" s="237" t="s">
        <v>216</v>
      </c>
      <c r="E26" s="239">
        <v>43963</v>
      </c>
      <c r="F26" s="237">
        <v>12369.37</v>
      </c>
      <c r="G26" s="240" t="s">
        <v>741</v>
      </c>
      <c r="H26" s="237" t="s">
        <v>257</v>
      </c>
    </row>
    <row r="27" spans="1:8" ht="30">
      <c r="A27" s="237">
        <v>24</v>
      </c>
      <c r="B27" s="237" t="s">
        <v>217</v>
      </c>
      <c r="C27" s="240" t="s">
        <v>725</v>
      </c>
      <c r="D27" s="237">
        <v>87</v>
      </c>
      <c r="E27" s="239">
        <v>43963</v>
      </c>
      <c r="F27" s="237">
        <v>1541</v>
      </c>
      <c r="G27" s="240" t="s">
        <v>638</v>
      </c>
      <c r="H27" s="237" t="s">
        <v>257</v>
      </c>
    </row>
    <row r="28" spans="1:8" ht="30">
      <c r="A28" s="237">
        <v>25</v>
      </c>
      <c r="B28" s="237" t="s">
        <v>217</v>
      </c>
      <c r="C28" s="240" t="s">
        <v>725</v>
      </c>
      <c r="D28" s="237">
        <v>88</v>
      </c>
      <c r="E28" s="239">
        <v>43963</v>
      </c>
      <c r="F28" s="237">
        <v>2276</v>
      </c>
      <c r="G28" s="240" t="s">
        <v>638</v>
      </c>
      <c r="H28" s="237" t="s">
        <v>257</v>
      </c>
    </row>
    <row r="29" spans="1:8" ht="29.25" customHeight="1">
      <c r="A29" s="237">
        <v>26</v>
      </c>
      <c r="B29" s="237" t="s">
        <v>217</v>
      </c>
      <c r="C29" s="240" t="s">
        <v>742</v>
      </c>
      <c r="D29" s="237">
        <v>21</v>
      </c>
      <c r="E29" s="239">
        <v>43978</v>
      </c>
      <c r="F29" s="237">
        <v>8316</v>
      </c>
      <c r="G29" s="237" t="s">
        <v>743</v>
      </c>
      <c r="H29" s="237" t="s">
        <v>257</v>
      </c>
    </row>
    <row r="30" spans="1:8" ht="60">
      <c r="A30" s="237">
        <v>27</v>
      </c>
      <c r="B30" s="237" t="s">
        <v>217</v>
      </c>
      <c r="C30" s="240" t="s">
        <v>747</v>
      </c>
      <c r="D30" s="237" t="s">
        <v>216</v>
      </c>
      <c r="E30" s="239">
        <v>43979</v>
      </c>
      <c r="F30" s="237">
        <v>65361</v>
      </c>
      <c r="G30" s="240" t="s">
        <v>745</v>
      </c>
      <c r="H30" s="237" t="s">
        <v>257</v>
      </c>
    </row>
    <row r="31" spans="1:8" ht="60">
      <c r="A31" s="237">
        <v>28</v>
      </c>
      <c r="B31" s="237" t="s">
        <v>217</v>
      </c>
      <c r="C31" s="240" t="s">
        <v>747</v>
      </c>
      <c r="D31" s="237" t="s">
        <v>216</v>
      </c>
      <c r="E31" s="239">
        <v>43979</v>
      </c>
      <c r="F31" s="237">
        <v>63412</v>
      </c>
      <c r="G31" s="240" t="s">
        <v>744</v>
      </c>
      <c r="H31" s="237" t="s">
        <v>257</v>
      </c>
    </row>
    <row r="32" spans="1:8" ht="30">
      <c r="A32" s="237">
        <v>29</v>
      </c>
      <c r="B32" s="237" t="s">
        <v>217</v>
      </c>
      <c r="C32" s="240" t="s">
        <v>734</v>
      </c>
      <c r="D32" s="237" t="s">
        <v>746</v>
      </c>
      <c r="E32" s="239">
        <v>43978</v>
      </c>
      <c r="F32" s="237">
        <v>480</v>
      </c>
      <c r="G32" s="240" t="s">
        <v>608</v>
      </c>
      <c r="H32" s="237" t="s">
        <v>257</v>
      </c>
    </row>
    <row r="33" spans="1:8" ht="30">
      <c r="A33" s="237">
        <v>30</v>
      </c>
      <c r="B33" s="237" t="s">
        <v>217</v>
      </c>
      <c r="C33" s="240" t="s">
        <v>751</v>
      </c>
      <c r="D33" s="237" t="s">
        <v>216</v>
      </c>
      <c r="E33" s="239">
        <v>43997</v>
      </c>
      <c r="F33" s="237">
        <v>6250</v>
      </c>
      <c r="G33" s="240" t="s">
        <v>752</v>
      </c>
      <c r="H33" s="237" t="s">
        <v>257</v>
      </c>
    </row>
    <row r="34" spans="1:8" ht="30">
      <c r="A34" s="237">
        <v>31</v>
      </c>
      <c r="B34" s="237" t="s">
        <v>217</v>
      </c>
      <c r="C34" s="240" t="s">
        <v>685</v>
      </c>
      <c r="D34" s="237">
        <v>89</v>
      </c>
      <c r="E34" s="239">
        <v>43998</v>
      </c>
      <c r="F34" s="237">
        <v>4160</v>
      </c>
      <c r="G34" s="240" t="s">
        <v>753</v>
      </c>
      <c r="H34" s="237" t="s">
        <v>257</v>
      </c>
    </row>
    <row r="35" spans="1:8" ht="30">
      <c r="A35" s="237">
        <v>32</v>
      </c>
      <c r="B35" s="237" t="s">
        <v>768</v>
      </c>
      <c r="C35" s="240" t="s">
        <v>769</v>
      </c>
      <c r="D35" s="237">
        <v>145</v>
      </c>
      <c r="E35" s="239">
        <v>44053</v>
      </c>
      <c r="F35" s="237">
        <v>2200</v>
      </c>
      <c r="G35" s="240" t="s">
        <v>776</v>
      </c>
      <c r="H35" s="237" t="s">
        <v>257</v>
      </c>
    </row>
    <row r="36" spans="1:8" ht="45">
      <c r="A36" s="237">
        <v>33</v>
      </c>
      <c r="B36" s="237" t="s">
        <v>217</v>
      </c>
      <c r="C36" s="240" t="s">
        <v>563</v>
      </c>
      <c r="D36" s="240" t="s">
        <v>770</v>
      </c>
      <c r="E36" s="239">
        <v>44056</v>
      </c>
      <c r="F36" s="237">
        <v>2424.5300000000002</v>
      </c>
      <c r="G36" s="240" t="s">
        <v>565</v>
      </c>
      <c r="H36" s="237" t="s">
        <v>257</v>
      </c>
    </row>
    <row r="37" spans="1:8" ht="30">
      <c r="A37" s="237">
        <v>34</v>
      </c>
      <c r="B37" s="237" t="s">
        <v>217</v>
      </c>
      <c r="C37" s="240" t="s">
        <v>685</v>
      </c>
      <c r="D37" s="237">
        <v>595</v>
      </c>
      <c r="E37" s="239">
        <v>44057</v>
      </c>
      <c r="F37" s="237">
        <v>2224</v>
      </c>
      <c r="G37" s="240" t="s">
        <v>771</v>
      </c>
      <c r="H37" s="237" t="s">
        <v>257</v>
      </c>
    </row>
    <row r="38" spans="1:8" ht="30">
      <c r="A38" s="237">
        <v>35</v>
      </c>
      <c r="B38" s="237" t="s">
        <v>217</v>
      </c>
      <c r="C38" s="240" t="s">
        <v>772</v>
      </c>
      <c r="D38" s="237">
        <v>2</v>
      </c>
      <c r="E38" s="239">
        <v>44061</v>
      </c>
      <c r="F38" s="237">
        <v>3347</v>
      </c>
      <c r="G38" s="240" t="s">
        <v>773</v>
      </c>
      <c r="H38" s="237" t="s">
        <v>257</v>
      </c>
    </row>
    <row r="39" spans="1:8" ht="60">
      <c r="A39" s="237">
        <v>36</v>
      </c>
      <c r="B39" s="237" t="s">
        <v>217</v>
      </c>
      <c r="C39" s="240" t="s">
        <v>730</v>
      </c>
      <c r="D39" s="237">
        <v>78</v>
      </c>
      <c r="E39" s="239">
        <v>44074</v>
      </c>
      <c r="F39" s="237">
        <v>6500</v>
      </c>
      <c r="G39" s="240" t="s">
        <v>774</v>
      </c>
      <c r="H39" s="237" t="s">
        <v>257</v>
      </c>
    </row>
    <row r="40" spans="1:8" ht="30">
      <c r="A40" s="237">
        <v>37</v>
      </c>
      <c r="B40" s="237" t="s">
        <v>217</v>
      </c>
      <c r="C40" s="240" t="s">
        <v>555</v>
      </c>
      <c r="D40" s="237" t="s">
        <v>216</v>
      </c>
      <c r="E40" s="239">
        <v>44075</v>
      </c>
      <c r="F40" s="237">
        <v>6660</v>
      </c>
      <c r="G40" s="240" t="s">
        <v>775</v>
      </c>
      <c r="H40" s="237" t="s">
        <v>257</v>
      </c>
    </row>
    <row r="41" spans="1:8" ht="30">
      <c r="A41" s="237">
        <v>38</v>
      </c>
      <c r="B41" s="237" t="s">
        <v>217</v>
      </c>
      <c r="C41" s="240" t="s">
        <v>592</v>
      </c>
      <c r="D41" s="237">
        <v>5</v>
      </c>
      <c r="E41" s="239">
        <v>44084</v>
      </c>
      <c r="F41" s="237">
        <v>5400</v>
      </c>
      <c r="G41" s="240" t="s">
        <v>777</v>
      </c>
      <c r="H41" s="237" t="s">
        <v>257</v>
      </c>
    </row>
    <row r="42" spans="1:8" ht="30">
      <c r="A42" s="237">
        <v>39</v>
      </c>
      <c r="B42" s="237" t="s">
        <v>217</v>
      </c>
      <c r="C42" s="240" t="s">
        <v>725</v>
      </c>
      <c r="D42" s="237">
        <v>123</v>
      </c>
      <c r="E42" s="239">
        <v>44085</v>
      </c>
      <c r="F42" s="237">
        <v>430</v>
      </c>
      <c r="G42" s="240" t="s">
        <v>638</v>
      </c>
      <c r="H42" s="237" t="s">
        <v>257</v>
      </c>
    </row>
    <row r="43" spans="1:8" ht="30">
      <c r="A43" s="237">
        <v>40</v>
      </c>
      <c r="B43" s="237" t="s">
        <v>217</v>
      </c>
      <c r="C43" s="240" t="s">
        <v>734</v>
      </c>
      <c r="D43" s="237" t="s">
        <v>778</v>
      </c>
      <c r="E43" s="239">
        <v>44090</v>
      </c>
      <c r="F43" s="237">
        <v>280</v>
      </c>
      <c r="G43" s="240" t="s">
        <v>608</v>
      </c>
      <c r="H43" s="237" t="s">
        <v>257</v>
      </c>
    </row>
    <row r="44" spans="1:8" ht="30">
      <c r="A44" s="237">
        <v>41</v>
      </c>
      <c r="B44" s="237" t="s">
        <v>217</v>
      </c>
      <c r="C44" s="240" t="s">
        <v>555</v>
      </c>
      <c r="D44" s="237" t="s">
        <v>216</v>
      </c>
      <c r="E44" s="239">
        <v>44131</v>
      </c>
      <c r="F44" s="237">
        <v>2600</v>
      </c>
      <c r="G44" s="240" t="s">
        <v>775</v>
      </c>
      <c r="H44" s="237"/>
    </row>
    <row r="45" spans="1:8" ht="45">
      <c r="A45" s="237">
        <v>42</v>
      </c>
      <c r="B45" s="237" t="s">
        <v>217</v>
      </c>
      <c r="C45" s="240" t="s">
        <v>619</v>
      </c>
      <c r="D45" s="238">
        <v>46320112013929</v>
      </c>
      <c r="E45" s="239">
        <v>44158</v>
      </c>
      <c r="F45" s="237">
        <v>900</v>
      </c>
      <c r="G45" s="240" t="s">
        <v>614</v>
      </c>
      <c r="H45" s="237" t="s">
        <v>257</v>
      </c>
    </row>
    <row r="46" spans="1:8" ht="30">
      <c r="A46" s="237">
        <v>43</v>
      </c>
      <c r="B46" s="237" t="s">
        <v>217</v>
      </c>
      <c r="C46" s="240" t="s">
        <v>555</v>
      </c>
      <c r="D46" s="237" t="s">
        <v>216</v>
      </c>
      <c r="E46" s="239">
        <v>44166</v>
      </c>
      <c r="F46" s="237">
        <v>20000</v>
      </c>
      <c r="G46" s="240" t="s">
        <v>775</v>
      </c>
      <c r="H46" s="237" t="s">
        <v>257</v>
      </c>
    </row>
    <row r="47" spans="1:8" ht="30">
      <c r="A47" s="237">
        <v>44</v>
      </c>
      <c r="B47" s="237" t="s">
        <v>217</v>
      </c>
      <c r="C47" s="240" t="s">
        <v>734</v>
      </c>
      <c r="D47" s="237" t="s">
        <v>787</v>
      </c>
      <c r="E47" s="239">
        <v>44165</v>
      </c>
      <c r="F47" s="237">
        <v>280</v>
      </c>
      <c r="G47" s="240" t="s">
        <v>608</v>
      </c>
      <c r="H47" s="237" t="s">
        <v>257</v>
      </c>
    </row>
    <row r="48" spans="1:8" ht="45">
      <c r="A48" s="237">
        <v>45</v>
      </c>
      <c r="B48" s="240" t="s">
        <v>502</v>
      </c>
      <c r="C48" s="240" t="s">
        <v>788</v>
      </c>
      <c r="D48" s="237">
        <v>784</v>
      </c>
      <c r="E48" s="239">
        <v>44176</v>
      </c>
      <c r="F48" s="237">
        <v>10000</v>
      </c>
      <c r="G48" s="240" t="s">
        <v>789</v>
      </c>
      <c r="H48" s="237" t="s">
        <v>257</v>
      </c>
    </row>
    <row r="49" spans="1:8" ht="30">
      <c r="A49" s="237">
        <v>46</v>
      </c>
      <c r="B49" s="237" t="s">
        <v>217</v>
      </c>
      <c r="C49" s="240" t="s">
        <v>555</v>
      </c>
      <c r="D49" s="237" t="s">
        <v>216</v>
      </c>
      <c r="E49" s="239">
        <v>44176</v>
      </c>
      <c r="F49" s="237">
        <v>500</v>
      </c>
      <c r="G49" s="240" t="s">
        <v>775</v>
      </c>
      <c r="H49" s="237" t="s">
        <v>257</v>
      </c>
    </row>
    <row r="50" spans="1:8" ht="30">
      <c r="A50" s="237">
        <v>47</v>
      </c>
      <c r="B50" s="237" t="s">
        <v>217</v>
      </c>
      <c r="C50" s="240" t="s">
        <v>791</v>
      </c>
      <c r="D50" s="237" t="s">
        <v>790</v>
      </c>
      <c r="E50" s="239">
        <v>44181</v>
      </c>
      <c r="F50" s="237">
        <v>1700</v>
      </c>
      <c r="G50" s="240" t="s">
        <v>792</v>
      </c>
      <c r="H50" s="237" t="s">
        <v>257</v>
      </c>
    </row>
    <row r="51" spans="1:8" ht="30">
      <c r="A51" s="237">
        <v>48</v>
      </c>
      <c r="B51" s="237" t="s">
        <v>217</v>
      </c>
      <c r="C51" s="240" t="s">
        <v>793</v>
      </c>
      <c r="D51" s="237">
        <v>2</v>
      </c>
      <c r="E51" s="239">
        <v>44180</v>
      </c>
      <c r="F51" s="237">
        <v>28000</v>
      </c>
      <c r="G51" s="240" t="s">
        <v>794</v>
      </c>
      <c r="H51" s="237" t="s">
        <v>257</v>
      </c>
    </row>
    <row r="52" spans="1:8" ht="30">
      <c r="A52" s="237">
        <v>49</v>
      </c>
      <c r="B52" s="237" t="s">
        <v>217</v>
      </c>
      <c r="C52" s="240" t="s">
        <v>726</v>
      </c>
      <c r="D52" s="237" t="s">
        <v>216</v>
      </c>
      <c r="E52" s="239">
        <v>44181</v>
      </c>
      <c r="F52" s="237">
        <v>3200</v>
      </c>
      <c r="G52" s="240" t="s">
        <v>667</v>
      </c>
      <c r="H52" s="237" t="s">
        <v>258</v>
      </c>
    </row>
    <row r="53" spans="1:8" ht="30">
      <c r="A53" s="237">
        <v>50</v>
      </c>
      <c r="B53" s="237" t="s">
        <v>217</v>
      </c>
      <c r="C53" s="240" t="s">
        <v>772</v>
      </c>
      <c r="D53" s="237">
        <v>5</v>
      </c>
      <c r="E53" s="239">
        <v>44187</v>
      </c>
      <c r="F53" s="237">
        <v>9997.75</v>
      </c>
      <c r="G53" s="240" t="s">
        <v>796</v>
      </c>
      <c r="H53" s="237" t="s">
        <v>257</v>
      </c>
    </row>
    <row r="54" spans="1:8" ht="30">
      <c r="A54" s="237">
        <v>51</v>
      </c>
      <c r="B54" s="237" t="s">
        <v>217</v>
      </c>
      <c r="C54" s="240" t="s">
        <v>555</v>
      </c>
      <c r="D54" s="237" t="s">
        <v>216</v>
      </c>
      <c r="E54" s="239">
        <v>44194</v>
      </c>
      <c r="F54" s="237">
        <v>2920</v>
      </c>
      <c r="G54" s="240" t="s">
        <v>775</v>
      </c>
      <c r="H54" s="237" t="s">
        <v>257</v>
      </c>
    </row>
    <row r="55" spans="1:8">
      <c r="A55" s="20"/>
      <c r="B55" s="20"/>
      <c r="C55" s="235"/>
      <c r="D55" s="20"/>
      <c r="E55" s="20"/>
      <c r="F55" s="20"/>
      <c r="G55" s="235"/>
      <c r="H55" s="2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C10" sqref="C10"/>
    </sheetView>
  </sheetViews>
  <sheetFormatPr defaultRowHeight="15"/>
  <cols>
    <col min="1" max="2" width="27.7109375" customWidth="1"/>
  </cols>
  <sheetData>
    <row r="1" spans="1:4" ht="18.75">
      <c r="A1" s="253" t="s">
        <v>196</v>
      </c>
      <c r="B1" s="253" t="s">
        <v>202</v>
      </c>
      <c r="C1" s="21" t="s">
        <v>197</v>
      </c>
    </row>
    <row r="2" spans="1:4" ht="18.75">
      <c r="A2" s="254" t="s">
        <v>199</v>
      </c>
      <c r="B2" s="255" t="s">
        <v>203</v>
      </c>
      <c r="C2" s="21" t="s">
        <v>201</v>
      </c>
    </row>
    <row r="3" spans="1:4" ht="18.75">
      <c r="A3" s="254" t="s">
        <v>200</v>
      </c>
      <c r="B3" s="255" t="s">
        <v>204</v>
      </c>
      <c r="C3" s="21" t="s">
        <v>205</v>
      </c>
    </row>
    <row r="4" spans="1:4" ht="15.75">
      <c r="A4" s="254" t="s">
        <v>353</v>
      </c>
      <c r="B4" s="255" t="s">
        <v>202</v>
      </c>
      <c r="C4" s="21" t="s">
        <v>352</v>
      </c>
    </row>
    <row r="5" spans="1:4" ht="15.75">
      <c r="A5" s="256" t="s">
        <v>207</v>
      </c>
      <c r="B5" s="253" t="s">
        <v>202</v>
      </c>
      <c r="C5" s="21" t="s">
        <v>206</v>
      </c>
    </row>
    <row r="6" spans="1:4" ht="15.75">
      <c r="A6" s="256" t="s">
        <v>208</v>
      </c>
      <c r="B6" s="259" t="s">
        <v>203</v>
      </c>
      <c r="C6" s="21" t="s">
        <v>209</v>
      </c>
    </row>
    <row r="7" spans="1:4" ht="15.75">
      <c r="A7" s="254" t="s">
        <v>221</v>
      </c>
      <c r="B7" s="259" t="s">
        <v>202</v>
      </c>
      <c r="C7" s="21" t="s">
        <v>220</v>
      </c>
    </row>
    <row r="8" spans="1:4" ht="15.75">
      <c r="A8" s="257">
        <v>1.82106010301021E+19</v>
      </c>
      <c r="B8" s="259" t="s">
        <v>203</v>
      </c>
      <c r="C8" s="21" t="s">
        <v>748</v>
      </c>
    </row>
    <row r="9" spans="1:4" ht="15.75">
      <c r="A9" s="254" t="s">
        <v>315</v>
      </c>
      <c r="B9" s="259" t="s">
        <v>202</v>
      </c>
      <c r="C9" s="21" t="s">
        <v>314</v>
      </c>
    </row>
    <row r="10" spans="1:4" ht="15.75">
      <c r="A10" s="258" t="s">
        <v>749</v>
      </c>
      <c r="B10" s="259" t="s">
        <v>203</v>
      </c>
      <c r="C10" s="21" t="s">
        <v>750</v>
      </c>
    </row>
    <row r="11" spans="1:4">
      <c r="A11" s="216"/>
    </row>
    <row r="16" spans="1:4">
      <c r="D16" s="13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M10" sqref="M10"/>
    </sheetView>
  </sheetViews>
  <sheetFormatPr defaultRowHeight="15"/>
  <cols>
    <col min="1" max="1" width="10.140625" bestFit="1" customWidth="1"/>
  </cols>
  <sheetData>
    <row r="1" spans="1:3">
      <c r="A1" s="206">
        <v>43536</v>
      </c>
      <c r="B1">
        <v>203000</v>
      </c>
    </row>
    <row r="2" spans="1:3">
      <c r="A2" s="206">
        <v>43542</v>
      </c>
      <c r="B2">
        <v>13560.47</v>
      </c>
    </row>
    <row r="3" spans="1:3">
      <c r="A3" s="206">
        <v>43573</v>
      </c>
      <c r="B3">
        <v>15413.76</v>
      </c>
    </row>
    <row r="4" spans="1:3">
      <c r="A4" s="206">
        <v>43601</v>
      </c>
      <c r="B4">
        <v>7274.76</v>
      </c>
    </row>
    <row r="5" spans="1:3">
      <c r="A5" s="206">
        <v>43603</v>
      </c>
      <c r="B5">
        <v>10719.83</v>
      </c>
    </row>
    <row r="6" spans="1:3">
      <c r="A6" s="206">
        <v>43634</v>
      </c>
      <c r="B6">
        <v>19020.02</v>
      </c>
    </row>
    <row r="7" spans="1:3">
      <c r="A7" s="206">
        <v>43664</v>
      </c>
      <c r="B7">
        <v>11251.96</v>
      </c>
    </row>
    <row r="8" spans="1:3">
      <c r="A8" s="206">
        <v>43679</v>
      </c>
      <c r="B8">
        <v>4300</v>
      </c>
    </row>
    <row r="9" spans="1:3">
      <c r="A9" s="206">
        <v>43695</v>
      </c>
      <c r="B9">
        <v>10331.959999999999</v>
      </c>
    </row>
    <row r="10" spans="1:3">
      <c r="A10" s="206">
        <v>43726</v>
      </c>
      <c r="B10">
        <v>14631.37</v>
      </c>
    </row>
    <row r="11" spans="1:3">
      <c r="A11" s="206">
        <v>43756</v>
      </c>
      <c r="B11">
        <v>11191.82</v>
      </c>
    </row>
    <row r="12" spans="1:3">
      <c r="A12" s="206">
        <v>43768</v>
      </c>
      <c r="B12">
        <v>5000</v>
      </c>
    </row>
    <row r="13" spans="1:3">
      <c r="A13" s="206">
        <v>43787</v>
      </c>
      <c r="B13">
        <v>6301.12</v>
      </c>
    </row>
    <row r="14" spans="1:3">
      <c r="A14" s="206">
        <v>43788</v>
      </c>
      <c r="B14">
        <v>15000</v>
      </c>
    </row>
    <row r="15" spans="1:3">
      <c r="A15" s="206">
        <v>43817</v>
      </c>
      <c r="B15">
        <v>9505.61</v>
      </c>
      <c r="C15">
        <f>13500-B15</f>
        <v>3994.3899999999994</v>
      </c>
    </row>
    <row r="16" spans="1:3">
      <c r="B16">
        <f>SUM(B1:B15)</f>
        <v>356502.68000000005</v>
      </c>
    </row>
    <row r="17" spans="1:4">
      <c r="B17">
        <f>B16-203000</f>
        <v>153502.68000000005</v>
      </c>
    </row>
    <row r="18" spans="1:4">
      <c r="A18" s="206">
        <v>43830</v>
      </c>
      <c r="B18">
        <v>5000</v>
      </c>
      <c r="D18">
        <f>13500-6068.03</f>
        <v>7431.97</v>
      </c>
    </row>
    <row r="19" spans="1:4">
      <c r="A19" s="206">
        <v>43848</v>
      </c>
      <c r="B19">
        <v>6068.03</v>
      </c>
    </row>
    <row r="20" spans="1:4">
      <c r="A20" s="206">
        <v>43484</v>
      </c>
      <c r="B20">
        <v>7431.97</v>
      </c>
    </row>
    <row r="21" spans="1:4">
      <c r="A21" s="206">
        <v>43879</v>
      </c>
      <c r="B21">
        <v>9743.32</v>
      </c>
    </row>
    <row r="22" spans="1:4">
      <c r="A22" s="206">
        <v>43908</v>
      </c>
      <c r="B22">
        <f>11016.72+5000</f>
        <v>16016.72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1048576"/>
  <sheetViews>
    <sheetView workbookViewId="0">
      <selection activeCell="H3" sqref="H3"/>
    </sheetView>
  </sheetViews>
  <sheetFormatPr defaultRowHeight="15"/>
  <cols>
    <col min="2" max="2" width="18.85546875" customWidth="1"/>
    <col min="3" max="3" width="12.85546875" customWidth="1"/>
    <col min="4" max="4" width="12.7109375" customWidth="1"/>
    <col min="5" max="6" width="18.140625" customWidth="1"/>
  </cols>
  <sheetData>
    <row r="1" spans="1:6" ht="37.5" customHeight="1">
      <c r="A1" s="336" t="s">
        <v>709</v>
      </c>
      <c r="B1" s="336" t="s">
        <v>710</v>
      </c>
      <c r="C1" s="336" t="s">
        <v>711</v>
      </c>
      <c r="D1" s="336"/>
      <c r="E1" s="336"/>
      <c r="F1" s="336" t="s">
        <v>716</v>
      </c>
    </row>
    <row r="2" spans="1:6" ht="105.75" customHeight="1">
      <c r="A2" s="336"/>
      <c r="B2" s="336"/>
      <c r="C2" s="211" t="s">
        <v>713</v>
      </c>
      <c r="D2" s="211" t="s">
        <v>714</v>
      </c>
      <c r="E2" s="211" t="s">
        <v>715</v>
      </c>
      <c r="F2" s="336"/>
    </row>
    <row r="3" spans="1:6">
      <c r="A3" s="210">
        <v>1</v>
      </c>
      <c r="B3" s="210">
        <v>2</v>
      </c>
      <c r="C3" s="210">
        <v>3</v>
      </c>
      <c r="D3" s="210">
        <v>4</v>
      </c>
      <c r="E3" s="210">
        <v>5</v>
      </c>
      <c r="F3" s="210">
        <v>6</v>
      </c>
    </row>
    <row r="4" spans="1:6" ht="60">
      <c r="A4" s="210">
        <v>1</v>
      </c>
      <c r="B4" s="212" t="s">
        <v>717</v>
      </c>
      <c r="C4" s="210">
        <v>1</v>
      </c>
      <c r="D4" s="210">
        <v>0.5</v>
      </c>
      <c r="E4" s="210">
        <v>0.5</v>
      </c>
      <c r="F4" s="210">
        <v>167.9</v>
      </c>
    </row>
    <row r="5" spans="1:6">
      <c r="A5" s="11"/>
      <c r="B5" s="11"/>
      <c r="C5" s="11"/>
      <c r="D5" s="11"/>
      <c r="E5" s="11"/>
      <c r="F5" s="11"/>
    </row>
    <row r="6" spans="1:6">
      <c r="A6" s="11"/>
      <c r="B6" s="11"/>
      <c r="C6" s="11"/>
      <c r="D6" s="11"/>
      <c r="E6" s="11"/>
      <c r="F6" s="11"/>
    </row>
    <row r="27" spans="3:3">
      <c r="C27" t="s">
        <v>712</v>
      </c>
    </row>
    <row r="1048576" spans="3:3">
      <c r="C1048576" t="s">
        <v>712</v>
      </c>
    </row>
  </sheetData>
  <mergeCells count="4">
    <mergeCell ref="A1:A2"/>
    <mergeCell ref="B1:B2"/>
    <mergeCell ref="C1:E1"/>
    <mergeCell ref="F1:F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3959"/>
  <sheetViews>
    <sheetView view="pageBreakPreview" zoomScale="60" zoomScaleNormal="100" workbookViewId="0">
      <selection activeCell="G3603" sqref="G3603"/>
    </sheetView>
  </sheetViews>
  <sheetFormatPr defaultRowHeight="15.75"/>
  <cols>
    <col min="1" max="1" width="9.140625" style="20"/>
    <col min="2" max="2" width="19" style="24" customWidth="1"/>
    <col min="3" max="3" width="12.42578125" style="24" bestFit="1" customWidth="1"/>
    <col min="4" max="4" width="40.5703125" style="24" customWidth="1"/>
    <col min="5" max="5" width="16.140625" style="24" customWidth="1"/>
    <col min="6" max="6" width="26.7109375" style="24" customWidth="1"/>
    <col min="7" max="7" width="18.7109375" style="22" customWidth="1"/>
    <col min="8" max="8" width="9.140625" style="22"/>
    <col min="9" max="9" width="9.140625" style="23"/>
  </cols>
  <sheetData>
    <row r="1" spans="1:9" ht="31.5">
      <c r="A1" s="149" t="s">
        <v>596</v>
      </c>
      <c r="B1" s="27" t="s">
        <v>210</v>
      </c>
      <c r="C1" s="27" t="s">
        <v>211</v>
      </c>
      <c r="D1" s="27" t="s">
        <v>597</v>
      </c>
      <c r="E1" s="339" t="s">
        <v>297</v>
      </c>
      <c r="F1" s="340"/>
      <c r="H1"/>
      <c r="I1"/>
    </row>
    <row r="2" spans="1:9" ht="16.5" customHeight="1">
      <c r="B2" s="25"/>
      <c r="C2" s="26"/>
      <c r="D2" s="26"/>
      <c r="E2" s="337"/>
      <c r="F2" s="338"/>
      <c r="H2"/>
      <c r="I2"/>
    </row>
    <row r="3" spans="1:9" ht="16.5" customHeight="1">
      <c r="C3" s="26"/>
      <c r="E3" s="337"/>
      <c r="F3" s="338"/>
    </row>
    <row r="4" spans="1:9" ht="16.5" customHeight="1">
      <c r="E4" s="337"/>
      <c r="F4" s="338"/>
    </row>
    <row r="5" spans="1:9" ht="16.5" customHeight="1">
      <c r="E5" s="337"/>
      <c r="F5" s="338"/>
    </row>
    <row r="6" spans="1:9" ht="16.5" customHeight="1">
      <c r="E6" s="337"/>
      <c r="F6" s="338"/>
    </row>
    <row r="7" spans="1:9" ht="16.5" customHeight="1">
      <c r="E7" s="337"/>
      <c r="F7" s="338"/>
    </row>
    <row r="8" spans="1:9" ht="16.5" customHeight="1">
      <c r="E8" s="337"/>
      <c r="F8" s="338"/>
    </row>
    <row r="9" spans="1:9" ht="16.5" customHeight="1">
      <c r="E9" s="337"/>
      <c r="F9" s="338"/>
    </row>
    <row r="10" spans="1:9" ht="16.5" customHeight="1">
      <c r="E10" s="337"/>
      <c r="F10" s="338"/>
    </row>
    <row r="11" spans="1:9" ht="16.5" customHeight="1">
      <c r="E11" s="337"/>
      <c r="F11" s="338"/>
    </row>
    <row r="12" spans="1:9" ht="16.5" customHeight="1">
      <c r="E12" s="337"/>
      <c r="F12" s="338"/>
    </row>
    <row r="13" spans="1:9" ht="16.5" customHeight="1">
      <c r="E13" s="337"/>
      <c r="F13" s="338"/>
    </row>
    <row r="14" spans="1:9" ht="16.5" customHeight="1">
      <c r="E14" s="337"/>
      <c r="F14" s="338"/>
    </row>
    <row r="15" spans="1:9" ht="16.5" customHeight="1">
      <c r="E15" s="337"/>
      <c r="F15" s="338"/>
    </row>
    <row r="16" spans="1:9" ht="16.5" customHeight="1">
      <c r="E16" s="337"/>
      <c r="F16" s="338"/>
    </row>
    <row r="17" spans="5:6" ht="16.5" customHeight="1">
      <c r="E17" s="337"/>
      <c r="F17" s="338"/>
    </row>
    <row r="18" spans="5:6" ht="16.5" customHeight="1">
      <c r="E18" s="337"/>
      <c r="F18" s="338"/>
    </row>
    <row r="19" spans="5:6" ht="16.5" customHeight="1">
      <c r="E19" s="337"/>
      <c r="F19" s="338"/>
    </row>
    <row r="20" spans="5:6" ht="16.5" customHeight="1">
      <c r="E20" s="337"/>
      <c r="F20" s="338"/>
    </row>
    <row r="21" spans="5:6" ht="16.5" customHeight="1">
      <c r="E21" s="337"/>
      <c r="F21" s="338"/>
    </row>
    <row r="22" spans="5:6" ht="16.5" customHeight="1">
      <c r="E22" s="337"/>
      <c r="F22" s="338"/>
    </row>
    <row r="23" spans="5:6" ht="16.5" customHeight="1">
      <c r="E23" s="337"/>
      <c r="F23" s="338"/>
    </row>
    <row r="24" spans="5:6" ht="16.5" customHeight="1">
      <c r="E24" s="337"/>
      <c r="F24" s="338"/>
    </row>
    <row r="25" spans="5:6" ht="16.5" customHeight="1">
      <c r="E25" s="337"/>
      <c r="F25" s="338"/>
    </row>
    <row r="26" spans="5:6" ht="16.5" customHeight="1">
      <c r="E26" s="337"/>
      <c r="F26" s="338"/>
    </row>
    <row r="27" spans="5:6" ht="16.5" customHeight="1">
      <c r="E27" s="337"/>
      <c r="F27" s="338"/>
    </row>
    <row r="28" spans="5:6" ht="16.5" customHeight="1">
      <c r="E28" s="337"/>
      <c r="F28" s="338"/>
    </row>
    <row r="29" spans="5:6" ht="16.5" customHeight="1">
      <c r="E29" s="337"/>
      <c r="F29" s="338"/>
    </row>
    <row r="30" spans="5:6" ht="16.5" customHeight="1">
      <c r="E30" s="337"/>
      <c r="F30" s="338"/>
    </row>
    <row r="31" spans="5:6" ht="16.5" customHeight="1">
      <c r="E31" s="337"/>
      <c r="F31" s="338"/>
    </row>
    <row r="32" spans="5:6" ht="16.5" customHeight="1">
      <c r="E32" s="337"/>
      <c r="F32" s="338"/>
    </row>
    <row r="33" spans="5:6" ht="16.5" customHeight="1">
      <c r="E33" s="337"/>
      <c r="F33" s="338"/>
    </row>
    <row r="34" spans="5:6" ht="16.5" customHeight="1">
      <c r="E34" s="337"/>
      <c r="F34" s="338"/>
    </row>
    <row r="35" spans="5:6" ht="16.5" customHeight="1">
      <c r="E35" s="337"/>
      <c r="F35" s="338"/>
    </row>
    <row r="36" spans="5:6" ht="16.5" customHeight="1">
      <c r="E36" s="337"/>
      <c r="F36" s="338"/>
    </row>
    <row r="37" spans="5:6" ht="16.5" customHeight="1">
      <c r="E37" s="337"/>
      <c r="F37" s="338"/>
    </row>
    <row r="38" spans="5:6" ht="16.5" customHeight="1">
      <c r="E38" s="337"/>
      <c r="F38" s="338"/>
    </row>
    <row r="39" spans="5:6" ht="16.5" customHeight="1">
      <c r="E39" s="337"/>
      <c r="F39" s="338"/>
    </row>
    <row r="40" spans="5:6" ht="16.5" customHeight="1">
      <c r="E40" s="337"/>
      <c r="F40" s="338"/>
    </row>
    <row r="41" spans="5:6" ht="16.5" customHeight="1">
      <c r="E41" s="337"/>
      <c r="F41" s="338"/>
    </row>
    <row r="42" spans="5:6" ht="16.5" customHeight="1">
      <c r="E42" s="337"/>
      <c r="F42" s="338"/>
    </row>
    <row r="43" spans="5:6" ht="16.5" customHeight="1">
      <c r="E43" s="337"/>
      <c r="F43" s="338"/>
    </row>
    <row r="44" spans="5:6" ht="16.5" customHeight="1">
      <c r="E44" s="337"/>
      <c r="F44" s="338"/>
    </row>
    <row r="45" spans="5:6" ht="16.5" customHeight="1">
      <c r="E45" s="337"/>
      <c r="F45" s="338"/>
    </row>
    <row r="46" spans="5:6" ht="16.5" customHeight="1">
      <c r="E46" s="337"/>
      <c r="F46" s="338"/>
    </row>
    <row r="47" spans="5:6" ht="16.5" customHeight="1">
      <c r="E47" s="337"/>
      <c r="F47" s="338"/>
    </row>
    <row r="48" spans="5:6" ht="16.5" customHeight="1">
      <c r="E48" s="337"/>
      <c r="F48" s="338"/>
    </row>
    <row r="49" spans="5:6" ht="16.5" customHeight="1">
      <c r="E49" s="337"/>
      <c r="F49" s="338"/>
    </row>
    <row r="50" spans="5:6" ht="16.5" customHeight="1">
      <c r="E50" s="337"/>
      <c r="F50" s="338"/>
    </row>
    <row r="51" spans="5:6" ht="16.5" customHeight="1">
      <c r="E51" s="337"/>
      <c r="F51" s="338"/>
    </row>
    <row r="52" spans="5:6" ht="16.5" customHeight="1">
      <c r="E52" s="337"/>
      <c r="F52" s="338"/>
    </row>
    <row r="53" spans="5:6" ht="16.5" customHeight="1">
      <c r="E53" s="337"/>
      <c r="F53" s="338"/>
    </row>
    <row r="54" spans="5:6" ht="16.5" customHeight="1">
      <c r="E54" s="337"/>
      <c r="F54" s="338"/>
    </row>
    <row r="55" spans="5:6" ht="16.5" customHeight="1">
      <c r="E55" s="337"/>
      <c r="F55" s="338"/>
    </row>
    <row r="56" spans="5:6" ht="16.5" customHeight="1">
      <c r="E56" s="337"/>
      <c r="F56" s="338"/>
    </row>
    <row r="57" spans="5:6" ht="16.5" customHeight="1">
      <c r="E57" s="337"/>
      <c r="F57" s="338"/>
    </row>
    <row r="58" spans="5:6" ht="16.5" customHeight="1">
      <c r="E58" s="337"/>
      <c r="F58" s="338"/>
    </row>
    <row r="59" spans="5:6" ht="16.5" customHeight="1">
      <c r="E59" s="337"/>
      <c r="F59" s="338"/>
    </row>
    <row r="60" spans="5:6" ht="16.5" customHeight="1">
      <c r="E60" s="337"/>
      <c r="F60" s="338"/>
    </row>
    <row r="61" spans="5:6" ht="16.5" customHeight="1">
      <c r="E61" s="337"/>
      <c r="F61" s="338"/>
    </row>
    <row r="62" spans="5:6" ht="16.5" customHeight="1">
      <c r="E62" s="337"/>
      <c r="F62" s="338"/>
    </row>
    <row r="63" spans="5:6" ht="16.5" customHeight="1">
      <c r="E63" s="337"/>
      <c r="F63" s="338"/>
    </row>
    <row r="64" spans="5:6" ht="16.5" customHeight="1">
      <c r="E64" s="337"/>
      <c r="F64" s="338"/>
    </row>
    <row r="65" spans="5:6" ht="16.5" customHeight="1">
      <c r="E65" s="337"/>
      <c r="F65" s="338"/>
    </row>
    <row r="66" spans="5:6" ht="16.5" customHeight="1">
      <c r="E66" s="337"/>
      <c r="F66" s="338"/>
    </row>
    <row r="67" spans="5:6" ht="16.5" customHeight="1">
      <c r="E67" s="337"/>
      <c r="F67" s="338"/>
    </row>
    <row r="68" spans="5:6" ht="16.5" customHeight="1">
      <c r="E68" s="337"/>
      <c r="F68" s="338"/>
    </row>
    <row r="69" spans="5:6">
      <c r="E69" s="337"/>
      <c r="F69" s="338"/>
    </row>
    <row r="70" spans="5:6">
      <c r="E70" s="337"/>
      <c r="F70" s="338"/>
    </row>
    <row r="71" spans="5:6">
      <c r="E71" s="337"/>
      <c r="F71" s="338"/>
    </row>
    <row r="72" spans="5:6">
      <c r="E72" s="337"/>
      <c r="F72" s="338"/>
    </row>
    <row r="73" spans="5:6">
      <c r="E73" s="337"/>
      <c r="F73" s="338"/>
    </row>
    <row r="74" spans="5:6">
      <c r="E74" s="337"/>
      <c r="F74" s="338"/>
    </row>
    <row r="75" spans="5:6">
      <c r="E75" s="337"/>
      <c r="F75" s="338"/>
    </row>
    <row r="76" spans="5:6">
      <c r="E76" s="337"/>
      <c r="F76" s="338"/>
    </row>
    <row r="77" spans="5:6">
      <c r="E77" s="337"/>
      <c r="F77" s="338"/>
    </row>
    <row r="78" spans="5:6">
      <c r="E78" s="337"/>
      <c r="F78" s="338"/>
    </row>
    <row r="79" spans="5:6">
      <c r="E79" s="337"/>
      <c r="F79" s="338"/>
    </row>
    <row r="80" spans="5:6">
      <c r="E80" s="337"/>
      <c r="F80" s="338"/>
    </row>
    <row r="81" spans="5:6">
      <c r="E81" s="337"/>
      <c r="F81" s="338"/>
    </row>
    <row r="82" spans="5:6">
      <c r="E82" s="337"/>
      <c r="F82" s="338"/>
    </row>
    <row r="83" spans="5:6">
      <c r="E83" s="337"/>
      <c r="F83" s="338"/>
    </row>
    <row r="84" spans="5:6">
      <c r="E84" s="337"/>
      <c r="F84" s="338"/>
    </row>
    <row r="85" spans="5:6">
      <c r="E85" s="337"/>
      <c r="F85" s="338"/>
    </row>
    <row r="86" spans="5:6">
      <c r="E86" s="337"/>
      <c r="F86" s="338"/>
    </row>
    <row r="87" spans="5:6">
      <c r="E87" s="337"/>
      <c r="F87" s="338"/>
    </row>
    <row r="88" spans="5:6">
      <c r="E88" s="337"/>
      <c r="F88" s="338"/>
    </row>
    <row r="89" spans="5:6">
      <c r="E89" s="337"/>
      <c r="F89" s="338"/>
    </row>
    <row r="90" spans="5:6">
      <c r="E90" s="337"/>
      <c r="F90" s="338"/>
    </row>
    <row r="91" spans="5:6">
      <c r="E91" s="337"/>
      <c r="F91" s="338"/>
    </row>
    <row r="92" spans="5:6">
      <c r="E92" s="337"/>
      <c r="F92" s="338"/>
    </row>
    <row r="93" spans="5:6">
      <c r="E93" s="337"/>
      <c r="F93" s="338"/>
    </row>
    <row r="94" spans="5:6">
      <c r="E94" s="337"/>
      <c r="F94" s="338"/>
    </row>
    <row r="95" spans="5:6">
      <c r="E95" s="337"/>
      <c r="F95" s="338"/>
    </row>
    <row r="96" spans="5:6">
      <c r="E96" s="337"/>
      <c r="F96" s="338"/>
    </row>
    <row r="97" spans="5:6">
      <c r="E97" s="337"/>
      <c r="F97" s="338"/>
    </row>
    <row r="98" spans="5:6">
      <c r="E98" s="337"/>
      <c r="F98" s="338"/>
    </row>
    <row r="99" spans="5:6">
      <c r="E99" s="337"/>
      <c r="F99" s="338"/>
    </row>
    <row r="100" spans="5:6">
      <c r="E100" s="337"/>
      <c r="F100" s="338"/>
    </row>
    <row r="101" spans="5:6">
      <c r="E101" s="337"/>
      <c r="F101" s="338"/>
    </row>
    <row r="102" spans="5:6">
      <c r="E102" s="337"/>
      <c r="F102" s="338"/>
    </row>
    <row r="103" spans="5:6">
      <c r="E103" s="337"/>
      <c r="F103" s="338"/>
    </row>
    <row r="104" spans="5:6">
      <c r="E104" s="337"/>
      <c r="F104" s="338"/>
    </row>
    <row r="105" spans="5:6">
      <c r="E105" s="337"/>
      <c r="F105" s="338"/>
    </row>
    <row r="106" spans="5:6">
      <c r="E106" s="337"/>
      <c r="F106" s="338"/>
    </row>
    <row r="107" spans="5:6">
      <c r="E107" s="337"/>
      <c r="F107" s="338"/>
    </row>
    <row r="108" spans="5:6">
      <c r="E108" s="337"/>
      <c r="F108" s="338"/>
    </row>
    <row r="109" spans="5:6">
      <c r="E109" s="337"/>
      <c r="F109" s="338"/>
    </row>
    <row r="110" spans="5:6">
      <c r="E110" s="337"/>
      <c r="F110" s="338"/>
    </row>
    <row r="111" spans="5:6">
      <c r="E111" s="337"/>
      <c r="F111" s="338"/>
    </row>
    <row r="112" spans="5:6">
      <c r="E112" s="337"/>
      <c r="F112" s="338"/>
    </row>
    <row r="113" spans="5:6">
      <c r="E113" s="337"/>
      <c r="F113" s="338"/>
    </row>
    <row r="114" spans="5:6">
      <c r="E114" s="337"/>
      <c r="F114" s="338"/>
    </row>
    <row r="115" spans="5:6">
      <c r="E115" s="337"/>
      <c r="F115" s="338"/>
    </row>
    <row r="116" spans="5:6">
      <c r="E116" s="337"/>
      <c r="F116" s="338"/>
    </row>
    <row r="117" spans="5:6">
      <c r="E117" s="337"/>
      <c r="F117" s="338"/>
    </row>
    <row r="118" spans="5:6">
      <c r="E118" s="337"/>
      <c r="F118" s="338"/>
    </row>
    <row r="119" spans="5:6">
      <c r="E119" s="337"/>
      <c r="F119" s="338"/>
    </row>
    <row r="120" spans="5:6">
      <c r="E120" s="337"/>
      <c r="F120" s="338"/>
    </row>
    <row r="121" spans="5:6">
      <c r="E121" s="337"/>
      <c r="F121" s="338"/>
    </row>
    <row r="122" spans="5:6">
      <c r="E122" s="337"/>
      <c r="F122" s="338"/>
    </row>
    <row r="123" spans="5:6">
      <c r="E123" s="337"/>
      <c r="F123" s="338"/>
    </row>
    <row r="124" spans="5:6">
      <c r="E124" s="337"/>
      <c r="F124" s="338"/>
    </row>
    <row r="125" spans="5:6">
      <c r="E125" s="337"/>
      <c r="F125" s="338"/>
    </row>
    <row r="126" spans="5:6">
      <c r="E126" s="337"/>
      <c r="F126" s="338"/>
    </row>
    <row r="127" spans="5:6">
      <c r="E127" s="337"/>
      <c r="F127" s="338"/>
    </row>
    <row r="128" spans="5:6">
      <c r="E128" s="337"/>
      <c r="F128" s="338"/>
    </row>
    <row r="129" spans="5:6">
      <c r="E129" s="337"/>
      <c r="F129" s="338"/>
    </row>
    <row r="130" spans="5:6">
      <c r="E130" s="337"/>
      <c r="F130" s="338"/>
    </row>
    <row r="131" spans="5:6">
      <c r="E131" s="337"/>
      <c r="F131" s="338"/>
    </row>
    <row r="132" spans="5:6">
      <c r="E132" s="337"/>
      <c r="F132" s="338"/>
    </row>
    <row r="133" spans="5:6">
      <c r="E133" s="337"/>
      <c r="F133" s="338"/>
    </row>
    <row r="134" spans="5:6">
      <c r="E134" s="337"/>
      <c r="F134" s="338"/>
    </row>
    <row r="135" spans="5:6">
      <c r="E135" s="337"/>
      <c r="F135" s="338"/>
    </row>
    <row r="136" spans="5:6">
      <c r="E136" s="337"/>
      <c r="F136" s="338"/>
    </row>
    <row r="137" spans="5:6">
      <c r="E137" s="337"/>
      <c r="F137" s="338"/>
    </row>
    <row r="138" spans="5:6">
      <c r="E138" s="337"/>
      <c r="F138" s="338"/>
    </row>
    <row r="139" spans="5:6">
      <c r="E139" s="337"/>
      <c r="F139" s="338"/>
    </row>
    <row r="140" spans="5:6">
      <c r="E140" s="337"/>
      <c r="F140" s="338"/>
    </row>
    <row r="141" spans="5:6">
      <c r="E141" s="337"/>
      <c r="F141" s="338"/>
    </row>
    <row r="142" spans="5:6">
      <c r="E142" s="337"/>
      <c r="F142" s="338"/>
    </row>
    <row r="143" spans="5:6">
      <c r="E143" s="337"/>
      <c r="F143" s="338"/>
    </row>
    <row r="144" spans="5:6">
      <c r="E144" s="337"/>
      <c r="F144" s="338"/>
    </row>
    <row r="145" spans="5:6">
      <c r="E145" s="337"/>
      <c r="F145" s="338"/>
    </row>
    <row r="146" spans="5:6">
      <c r="E146" s="337"/>
      <c r="F146" s="338"/>
    </row>
    <row r="147" spans="5:6">
      <c r="E147" s="337"/>
      <c r="F147" s="338"/>
    </row>
    <row r="148" spans="5:6">
      <c r="E148" s="337"/>
      <c r="F148" s="338"/>
    </row>
    <row r="149" spans="5:6">
      <c r="E149" s="337"/>
      <c r="F149" s="338"/>
    </row>
    <row r="150" spans="5:6">
      <c r="E150" s="337"/>
      <c r="F150" s="338"/>
    </row>
    <row r="151" spans="5:6">
      <c r="E151" s="337"/>
      <c r="F151" s="338"/>
    </row>
    <row r="152" spans="5:6">
      <c r="E152" s="337"/>
      <c r="F152" s="338"/>
    </row>
    <row r="153" spans="5:6">
      <c r="E153" s="337"/>
      <c r="F153" s="338"/>
    </row>
    <row r="154" spans="5:6">
      <c r="E154" s="337"/>
      <c r="F154" s="338"/>
    </row>
    <row r="155" spans="5:6">
      <c r="E155" s="337"/>
      <c r="F155" s="338"/>
    </row>
    <row r="156" spans="5:6">
      <c r="E156" s="337"/>
      <c r="F156" s="338"/>
    </row>
    <row r="157" spans="5:6">
      <c r="E157" s="337"/>
      <c r="F157" s="338"/>
    </row>
    <row r="158" spans="5:6">
      <c r="E158" s="337"/>
      <c r="F158" s="338"/>
    </row>
    <row r="159" spans="5:6">
      <c r="E159" s="337"/>
      <c r="F159" s="338"/>
    </row>
    <row r="160" spans="5:6">
      <c r="E160" s="337"/>
      <c r="F160" s="338"/>
    </row>
    <row r="161" spans="5:6">
      <c r="E161" s="337"/>
      <c r="F161" s="338"/>
    </row>
    <row r="162" spans="5:6">
      <c r="E162" s="337"/>
      <c r="F162" s="338"/>
    </row>
    <row r="163" spans="5:6">
      <c r="E163" s="337"/>
      <c r="F163" s="338"/>
    </row>
    <row r="164" spans="5:6">
      <c r="E164" s="337"/>
      <c r="F164" s="338"/>
    </row>
    <row r="165" spans="5:6">
      <c r="E165" s="337"/>
      <c r="F165" s="338"/>
    </row>
    <row r="166" spans="5:6">
      <c r="E166" s="337"/>
      <c r="F166" s="338"/>
    </row>
    <row r="167" spans="5:6">
      <c r="E167" s="337"/>
      <c r="F167" s="338"/>
    </row>
    <row r="168" spans="5:6">
      <c r="E168" s="337"/>
      <c r="F168" s="338"/>
    </row>
    <row r="169" spans="5:6">
      <c r="E169" s="337"/>
      <c r="F169" s="338"/>
    </row>
    <row r="170" spans="5:6">
      <c r="E170" s="337"/>
      <c r="F170" s="338"/>
    </row>
    <row r="171" spans="5:6">
      <c r="E171" s="337"/>
      <c r="F171" s="338"/>
    </row>
    <row r="172" spans="5:6">
      <c r="E172" s="337"/>
      <c r="F172" s="338"/>
    </row>
    <row r="173" spans="5:6">
      <c r="E173" s="337"/>
      <c r="F173" s="338"/>
    </row>
    <row r="174" spans="5:6">
      <c r="E174" s="337"/>
      <c r="F174" s="338"/>
    </row>
    <row r="175" spans="5:6">
      <c r="E175" s="337"/>
      <c r="F175" s="338"/>
    </row>
    <row r="176" spans="5:6">
      <c r="E176" s="337"/>
      <c r="F176" s="338"/>
    </row>
    <row r="177" spans="5:6">
      <c r="E177" s="337"/>
      <c r="F177" s="338"/>
    </row>
    <row r="178" spans="5:6">
      <c r="E178" s="337"/>
      <c r="F178" s="338"/>
    </row>
    <row r="179" spans="5:6">
      <c r="E179" s="337"/>
      <c r="F179" s="338"/>
    </row>
    <row r="180" spans="5:6">
      <c r="E180" s="337"/>
      <c r="F180" s="338"/>
    </row>
    <row r="181" spans="5:6">
      <c r="E181" s="337"/>
      <c r="F181" s="338"/>
    </row>
    <row r="182" spans="5:6">
      <c r="E182" s="337"/>
      <c r="F182" s="338"/>
    </row>
    <row r="183" spans="5:6">
      <c r="E183" s="337"/>
      <c r="F183" s="338"/>
    </row>
    <row r="184" spans="5:6">
      <c r="E184" s="337"/>
      <c r="F184" s="338"/>
    </row>
    <row r="185" spans="5:6">
      <c r="E185" s="337"/>
      <c r="F185" s="338"/>
    </row>
    <row r="186" spans="5:6">
      <c r="E186" s="337"/>
      <c r="F186" s="338"/>
    </row>
    <row r="187" spans="5:6">
      <c r="E187" s="337"/>
      <c r="F187" s="338"/>
    </row>
    <row r="188" spans="5:6">
      <c r="E188" s="337"/>
      <c r="F188" s="338"/>
    </row>
    <row r="189" spans="5:6">
      <c r="E189" s="337"/>
      <c r="F189" s="338"/>
    </row>
    <row r="190" spans="5:6">
      <c r="E190" s="337"/>
      <c r="F190" s="338"/>
    </row>
    <row r="191" spans="5:6">
      <c r="E191" s="337"/>
      <c r="F191" s="338"/>
    </row>
    <row r="192" spans="5:6">
      <c r="E192" s="337"/>
      <c r="F192" s="338"/>
    </row>
    <row r="193" spans="5:6">
      <c r="E193" s="337"/>
      <c r="F193" s="338"/>
    </row>
    <row r="194" spans="5:6">
      <c r="E194" s="337"/>
      <c r="F194" s="338"/>
    </row>
    <row r="195" spans="5:6">
      <c r="E195" s="337"/>
      <c r="F195" s="338"/>
    </row>
    <row r="196" spans="5:6">
      <c r="E196" s="337"/>
      <c r="F196" s="338"/>
    </row>
    <row r="197" spans="5:6">
      <c r="E197" s="337"/>
      <c r="F197" s="338"/>
    </row>
    <row r="198" spans="5:6">
      <c r="E198" s="337"/>
      <c r="F198" s="338"/>
    </row>
    <row r="199" spans="5:6">
      <c r="E199" s="337"/>
      <c r="F199" s="338"/>
    </row>
    <row r="200" spans="5:6">
      <c r="E200" s="337"/>
      <c r="F200" s="338"/>
    </row>
    <row r="201" spans="5:6">
      <c r="E201" s="337"/>
      <c r="F201" s="338"/>
    </row>
    <row r="202" spans="5:6">
      <c r="E202" s="337"/>
      <c r="F202" s="338"/>
    </row>
    <row r="203" spans="5:6">
      <c r="E203" s="337"/>
      <c r="F203" s="338"/>
    </row>
    <row r="204" spans="5:6">
      <c r="E204" s="337"/>
      <c r="F204" s="338"/>
    </row>
    <row r="205" spans="5:6">
      <c r="E205" s="337"/>
      <c r="F205" s="338"/>
    </row>
    <row r="206" spans="5:6">
      <c r="E206" s="337"/>
      <c r="F206" s="338"/>
    </row>
    <row r="207" spans="5:6">
      <c r="E207" s="337"/>
      <c r="F207" s="338"/>
    </row>
    <row r="208" spans="5:6">
      <c r="E208" s="337"/>
      <c r="F208" s="338"/>
    </row>
    <row r="209" spans="5:6">
      <c r="E209" s="337"/>
      <c r="F209" s="338"/>
    </row>
    <row r="210" spans="5:6">
      <c r="E210" s="337"/>
      <c r="F210" s="338"/>
    </row>
    <row r="211" spans="5:6">
      <c r="E211" s="337"/>
      <c r="F211" s="338"/>
    </row>
    <row r="212" spans="5:6">
      <c r="E212" s="337"/>
      <c r="F212" s="338"/>
    </row>
    <row r="213" spans="5:6">
      <c r="E213" s="337"/>
      <c r="F213" s="338"/>
    </row>
    <row r="214" spans="5:6">
      <c r="E214" s="337"/>
      <c r="F214" s="338"/>
    </row>
    <row r="215" spans="5:6">
      <c r="E215" s="337"/>
      <c r="F215" s="338"/>
    </row>
    <row r="216" spans="5:6">
      <c r="E216" s="337"/>
      <c r="F216" s="338"/>
    </row>
    <row r="217" spans="5:6">
      <c r="E217" s="337"/>
      <c r="F217" s="338"/>
    </row>
    <row r="218" spans="5:6">
      <c r="E218" s="337"/>
      <c r="F218" s="338"/>
    </row>
    <row r="219" spans="5:6">
      <c r="E219" s="337"/>
      <c r="F219" s="338"/>
    </row>
    <row r="220" spans="5:6">
      <c r="E220" s="337"/>
      <c r="F220" s="338"/>
    </row>
    <row r="221" spans="5:6">
      <c r="E221" s="337"/>
      <c r="F221" s="338"/>
    </row>
    <row r="222" spans="5:6">
      <c r="E222" s="337"/>
      <c r="F222" s="338"/>
    </row>
    <row r="223" spans="5:6">
      <c r="E223" s="337"/>
      <c r="F223" s="338"/>
    </row>
    <row r="224" spans="5:6">
      <c r="E224" s="337"/>
      <c r="F224" s="338"/>
    </row>
    <row r="225" spans="5:6">
      <c r="E225" s="337"/>
      <c r="F225" s="338"/>
    </row>
    <row r="226" spans="5:6">
      <c r="E226" s="337"/>
      <c r="F226" s="338"/>
    </row>
    <row r="227" spans="5:6">
      <c r="E227" s="337"/>
      <c r="F227" s="338"/>
    </row>
    <row r="228" spans="5:6">
      <c r="E228" s="337"/>
      <c r="F228" s="338"/>
    </row>
    <row r="229" spans="5:6">
      <c r="E229" s="337"/>
      <c r="F229" s="338"/>
    </row>
    <row r="230" spans="5:6">
      <c r="E230" s="337"/>
      <c r="F230" s="338"/>
    </row>
    <row r="231" spans="5:6">
      <c r="E231" s="337"/>
      <c r="F231" s="338"/>
    </row>
    <row r="232" spans="5:6">
      <c r="E232" s="337"/>
      <c r="F232" s="338"/>
    </row>
    <row r="233" spans="5:6">
      <c r="E233" s="337"/>
      <c r="F233" s="338"/>
    </row>
    <row r="234" spans="5:6">
      <c r="E234" s="337"/>
      <c r="F234" s="338"/>
    </row>
    <row r="235" spans="5:6">
      <c r="E235" s="337"/>
      <c r="F235" s="338"/>
    </row>
    <row r="236" spans="5:6">
      <c r="E236" s="337"/>
      <c r="F236" s="338"/>
    </row>
    <row r="237" spans="5:6">
      <c r="E237" s="337"/>
      <c r="F237" s="338"/>
    </row>
    <row r="238" spans="5:6">
      <c r="E238" s="337"/>
      <c r="F238" s="338"/>
    </row>
    <row r="239" spans="5:6">
      <c r="E239" s="337"/>
      <c r="F239" s="338"/>
    </row>
    <row r="240" spans="5:6">
      <c r="E240" s="337"/>
      <c r="F240" s="338"/>
    </row>
    <row r="241" spans="5:6">
      <c r="E241" s="337"/>
      <c r="F241" s="338"/>
    </row>
    <row r="242" spans="5:6">
      <c r="E242" s="337"/>
      <c r="F242" s="338"/>
    </row>
    <row r="243" spans="5:6">
      <c r="E243" s="337"/>
      <c r="F243" s="338"/>
    </row>
    <row r="244" spans="5:6">
      <c r="E244" s="337"/>
      <c r="F244" s="338"/>
    </row>
    <row r="245" spans="5:6">
      <c r="E245" s="337"/>
      <c r="F245" s="338"/>
    </row>
    <row r="246" spans="5:6">
      <c r="E246" s="337"/>
      <c r="F246" s="338"/>
    </row>
    <row r="247" spans="5:6">
      <c r="E247" s="337"/>
      <c r="F247" s="338"/>
    </row>
    <row r="248" spans="5:6">
      <c r="E248" s="337"/>
      <c r="F248" s="338"/>
    </row>
    <row r="249" spans="5:6">
      <c r="E249" s="337"/>
      <c r="F249" s="338"/>
    </row>
    <row r="250" spans="5:6">
      <c r="E250" s="337"/>
      <c r="F250" s="338"/>
    </row>
    <row r="251" spans="5:6">
      <c r="E251" s="337"/>
      <c r="F251" s="338"/>
    </row>
    <row r="252" spans="5:6">
      <c r="E252" s="337"/>
      <c r="F252" s="338"/>
    </row>
    <row r="253" spans="5:6">
      <c r="E253" s="337"/>
      <c r="F253" s="338"/>
    </row>
    <row r="254" spans="5:6">
      <c r="E254" s="337"/>
      <c r="F254" s="338"/>
    </row>
    <row r="255" spans="5:6">
      <c r="E255" s="337"/>
      <c r="F255" s="338"/>
    </row>
    <row r="256" spans="5:6">
      <c r="E256" s="337"/>
      <c r="F256" s="338"/>
    </row>
    <row r="257" spans="5:6">
      <c r="E257" s="337"/>
      <c r="F257" s="338"/>
    </row>
    <row r="258" spans="5:6">
      <c r="E258" s="337"/>
      <c r="F258" s="338"/>
    </row>
    <row r="259" spans="5:6">
      <c r="E259" s="337"/>
      <c r="F259" s="338"/>
    </row>
    <row r="260" spans="5:6">
      <c r="E260" s="337"/>
      <c r="F260" s="338"/>
    </row>
    <row r="261" spans="5:6">
      <c r="E261" s="337"/>
      <c r="F261" s="338"/>
    </row>
    <row r="262" spans="5:6">
      <c r="E262" s="337"/>
      <c r="F262" s="338"/>
    </row>
    <row r="263" spans="5:6">
      <c r="E263" s="337"/>
      <c r="F263" s="338"/>
    </row>
    <row r="264" spans="5:6">
      <c r="E264" s="337"/>
      <c r="F264" s="338"/>
    </row>
    <row r="265" spans="5:6">
      <c r="E265" s="337"/>
      <c r="F265" s="338"/>
    </row>
    <row r="266" spans="5:6">
      <c r="E266" s="337"/>
      <c r="F266" s="338"/>
    </row>
    <row r="267" spans="5:6">
      <c r="E267" s="337"/>
      <c r="F267" s="338"/>
    </row>
    <row r="268" spans="5:6">
      <c r="E268" s="337"/>
      <c r="F268" s="338"/>
    </row>
    <row r="269" spans="5:6">
      <c r="E269" s="337"/>
      <c r="F269" s="338"/>
    </row>
    <row r="270" spans="5:6">
      <c r="E270" s="337"/>
      <c r="F270" s="338"/>
    </row>
    <row r="271" spans="5:6">
      <c r="E271" s="337"/>
      <c r="F271" s="338"/>
    </row>
    <row r="272" spans="5:6">
      <c r="E272" s="337"/>
      <c r="F272" s="338"/>
    </row>
    <row r="273" spans="5:6">
      <c r="E273" s="337"/>
      <c r="F273" s="338"/>
    </row>
    <row r="274" spans="5:6">
      <c r="E274" s="337"/>
      <c r="F274" s="338"/>
    </row>
    <row r="275" spans="5:6">
      <c r="E275" s="337"/>
      <c r="F275" s="338"/>
    </row>
    <row r="276" spans="5:6">
      <c r="E276" s="337"/>
      <c r="F276" s="338"/>
    </row>
    <row r="277" spans="5:6">
      <c r="E277" s="337"/>
      <c r="F277" s="338"/>
    </row>
    <row r="278" spans="5:6">
      <c r="E278" s="337"/>
      <c r="F278" s="338"/>
    </row>
    <row r="279" spans="5:6">
      <c r="E279" s="337"/>
      <c r="F279" s="338"/>
    </row>
    <row r="280" spans="5:6">
      <c r="E280" s="337"/>
      <c r="F280" s="338"/>
    </row>
    <row r="281" spans="5:6">
      <c r="E281" s="337"/>
      <c r="F281" s="338"/>
    </row>
    <row r="282" spans="5:6">
      <c r="E282" s="337"/>
      <c r="F282" s="338"/>
    </row>
    <row r="283" spans="5:6">
      <c r="E283" s="337"/>
      <c r="F283" s="338"/>
    </row>
    <row r="284" spans="5:6">
      <c r="E284" s="337"/>
      <c r="F284" s="338"/>
    </row>
    <row r="285" spans="5:6">
      <c r="E285" s="337"/>
      <c r="F285" s="338"/>
    </row>
    <row r="286" spans="5:6">
      <c r="E286" s="337"/>
      <c r="F286" s="338"/>
    </row>
    <row r="287" spans="5:6">
      <c r="E287" s="337"/>
      <c r="F287" s="338"/>
    </row>
    <row r="288" spans="5:6">
      <c r="E288" s="337"/>
      <c r="F288" s="338"/>
    </row>
    <row r="289" spans="5:6">
      <c r="E289" s="337"/>
      <c r="F289" s="338"/>
    </row>
    <row r="290" spans="5:6">
      <c r="E290" s="337"/>
      <c r="F290" s="338"/>
    </row>
    <row r="291" spans="5:6">
      <c r="E291" s="337"/>
      <c r="F291" s="338"/>
    </row>
    <row r="292" spans="5:6">
      <c r="E292" s="337"/>
      <c r="F292" s="338"/>
    </row>
    <row r="293" spans="5:6">
      <c r="E293" s="337"/>
      <c r="F293" s="338"/>
    </row>
    <row r="294" spans="5:6">
      <c r="E294" s="337"/>
      <c r="F294" s="338"/>
    </row>
    <row r="295" spans="5:6">
      <c r="E295" s="337"/>
      <c r="F295" s="338"/>
    </row>
    <row r="296" spans="5:6">
      <c r="E296" s="337"/>
      <c r="F296" s="338"/>
    </row>
    <row r="297" spans="5:6">
      <c r="E297" s="337"/>
      <c r="F297" s="338"/>
    </row>
    <row r="298" spans="5:6">
      <c r="E298" s="337"/>
      <c r="F298" s="338"/>
    </row>
    <row r="299" spans="5:6">
      <c r="E299" s="337"/>
      <c r="F299" s="338"/>
    </row>
    <row r="300" spans="5:6">
      <c r="E300" s="337"/>
      <c r="F300" s="338"/>
    </row>
    <row r="301" spans="5:6">
      <c r="E301" s="337"/>
      <c r="F301" s="338"/>
    </row>
    <row r="302" spans="5:6">
      <c r="E302" s="337"/>
      <c r="F302" s="338"/>
    </row>
    <row r="303" spans="5:6">
      <c r="E303" s="337"/>
      <c r="F303" s="338"/>
    </row>
    <row r="304" spans="5:6">
      <c r="E304" s="337"/>
      <c r="F304" s="338"/>
    </row>
    <row r="305" spans="5:6">
      <c r="E305" s="337"/>
      <c r="F305" s="338"/>
    </row>
    <row r="306" spans="5:6">
      <c r="E306" s="337"/>
      <c r="F306" s="338"/>
    </row>
    <row r="307" spans="5:6">
      <c r="E307" s="337"/>
      <c r="F307" s="338"/>
    </row>
    <row r="308" spans="5:6">
      <c r="E308" s="337"/>
      <c r="F308" s="338"/>
    </row>
    <row r="309" spans="5:6">
      <c r="E309" s="337"/>
      <c r="F309" s="338"/>
    </row>
    <row r="310" spans="5:6">
      <c r="E310" s="337"/>
      <c r="F310" s="338"/>
    </row>
    <row r="311" spans="5:6">
      <c r="E311" s="337"/>
      <c r="F311" s="338"/>
    </row>
    <row r="312" spans="5:6">
      <c r="E312" s="337"/>
      <c r="F312" s="338"/>
    </row>
    <row r="313" spans="5:6">
      <c r="E313" s="337"/>
      <c r="F313" s="338"/>
    </row>
    <row r="314" spans="5:6">
      <c r="E314" s="337"/>
      <c r="F314" s="338"/>
    </row>
    <row r="315" spans="5:6">
      <c r="E315" s="337"/>
      <c r="F315" s="338"/>
    </row>
    <row r="316" spans="5:6">
      <c r="E316" s="337"/>
      <c r="F316" s="338"/>
    </row>
    <row r="317" spans="5:6">
      <c r="E317" s="337"/>
      <c r="F317" s="338"/>
    </row>
    <row r="318" spans="5:6">
      <c r="E318" s="337"/>
      <c r="F318" s="338"/>
    </row>
    <row r="319" spans="5:6">
      <c r="E319" s="337"/>
      <c r="F319" s="338"/>
    </row>
    <row r="320" spans="5:6">
      <c r="E320" s="337"/>
      <c r="F320" s="338"/>
    </row>
    <row r="321" spans="5:6">
      <c r="E321" s="337"/>
      <c r="F321" s="338"/>
    </row>
    <row r="322" spans="5:6">
      <c r="E322" s="337"/>
      <c r="F322" s="338"/>
    </row>
    <row r="323" spans="5:6">
      <c r="E323" s="337"/>
      <c r="F323" s="338"/>
    </row>
    <row r="324" spans="5:6">
      <c r="E324" s="337"/>
      <c r="F324" s="338"/>
    </row>
    <row r="325" spans="5:6">
      <c r="E325" s="337"/>
      <c r="F325" s="338"/>
    </row>
    <row r="326" spans="5:6">
      <c r="E326" s="337"/>
      <c r="F326" s="338"/>
    </row>
    <row r="327" spans="5:6">
      <c r="E327" s="337"/>
      <c r="F327" s="338"/>
    </row>
    <row r="328" spans="5:6">
      <c r="E328" s="337"/>
      <c r="F328" s="338"/>
    </row>
    <row r="329" spans="5:6">
      <c r="E329" s="337"/>
      <c r="F329" s="338"/>
    </row>
    <row r="330" spans="5:6">
      <c r="E330" s="337"/>
      <c r="F330" s="338"/>
    </row>
    <row r="331" spans="5:6">
      <c r="E331" s="337"/>
      <c r="F331" s="338"/>
    </row>
    <row r="332" spans="5:6">
      <c r="E332" s="337"/>
      <c r="F332" s="338"/>
    </row>
    <row r="333" spans="5:6">
      <c r="E333" s="337"/>
      <c r="F333" s="338"/>
    </row>
    <row r="334" spans="5:6">
      <c r="E334" s="337"/>
      <c r="F334" s="338"/>
    </row>
    <row r="335" spans="5:6">
      <c r="E335" s="337"/>
      <c r="F335" s="338"/>
    </row>
    <row r="336" spans="5:6">
      <c r="E336" s="337"/>
      <c r="F336" s="338"/>
    </row>
    <row r="337" spans="5:6">
      <c r="E337" s="337"/>
      <c r="F337" s="338"/>
    </row>
    <row r="338" spans="5:6">
      <c r="E338" s="337"/>
      <c r="F338" s="338"/>
    </row>
    <row r="339" spans="5:6">
      <c r="E339" s="337"/>
      <c r="F339" s="338"/>
    </row>
    <row r="340" spans="5:6">
      <c r="E340" s="337"/>
      <c r="F340" s="338"/>
    </row>
    <row r="341" spans="5:6">
      <c r="E341" s="337"/>
      <c r="F341" s="338"/>
    </row>
    <row r="342" spans="5:6">
      <c r="E342" s="337"/>
      <c r="F342" s="338"/>
    </row>
    <row r="343" spans="5:6">
      <c r="E343" s="337"/>
      <c r="F343" s="338"/>
    </row>
    <row r="344" spans="5:6">
      <c r="E344" s="337"/>
      <c r="F344" s="338"/>
    </row>
    <row r="345" spans="5:6">
      <c r="E345" s="337"/>
      <c r="F345" s="338"/>
    </row>
    <row r="346" spans="5:6">
      <c r="E346" s="337"/>
      <c r="F346" s="338"/>
    </row>
    <row r="347" spans="5:6">
      <c r="E347" s="337"/>
      <c r="F347" s="338"/>
    </row>
    <row r="348" spans="5:6">
      <c r="E348" s="337"/>
      <c r="F348" s="338"/>
    </row>
    <row r="349" spans="5:6">
      <c r="E349" s="337"/>
      <c r="F349" s="338"/>
    </row>
    <row r="350" spans="5:6">
      <c r="E350" s="337"/>
      <c r="F350" s="338"/>
    </row>
    <row r="351" spans="5:6">
      <c r="E351" s="337"/>
      <c r="F351" s="338"/>
    </row>
    <row r="352" spans="5:6">
      <c r="E352" s="337"/>
      <c r="F352" s="338"/>
    </row>
    <row r="353" spans="5:6">
      <c r="E353" s="337"/>
      <c r="F353" s="338"/>
    </row>
    <row r="354" spans="5:6">
      <c r="E354" s="337"/>
      <c r="F354" s="338"/>
    </row>
    <row r="355" spans="5:6">
      <c r="E355" s="337"/>
      <c r="F355" s="338"/>
    </row>
    <row r="356" spans="5:6">
      <c r="E356" s="337"/>
      <c r="F356" s="338"/>
    </row>
    <row r="357" spans="5:6">
      <c r="E357" s="337"/>
      <c r="F357" s="338"/>
    </row>
    <row r="358" spans="5:6">
      <c r="E358" s="337"/>
      <c r="F358" s="338"/>
    </row>
    <row r="359" spans="5:6">
      <c r="E359" s="337"/>
      <c r="F359" s="338"/>
    </row>
    <row r="360" spans="5:6">
      <c r="E360" s="337"/>
      <c r="F360" s="338"/>
    </row>
    <row r="361" spans="5:6">
      <c r="E361" s="337"/>
      <c r="F361" s="338"/>
    </row>
    <row r="362" spans="5:6">
      <c r="E362" s="337"/>
      <c r="F362" s="338"/>
    </row>
    <row r="363" spans="5:6">
      <c r="E363" s="337"/>
      <c r="F363" s="338"/>
    </row>
    <row r="364" spans="5:6">
      <c r="E364" s="337"/>
      <c r="F364" s="338"/>
    </row>
    <row r="365" spans="5:6">
      <c r="E365" s="337"/>
      <c r="F365" s="338"/>
    </row>
    <row r="366" spans="5:6">
      <c r="E366" s="337"/>
      <c r="F366" s="338"/>
    </row>
    <row r="367" spans="5:6">
      <c r="E367" s="337"/>
      <c r="F367" s="338"/>
    </row>
    <row r="368" spans="5:6">
      <c r="E368" s="337"/>
      <c r="F368" s="338"/>
    </row>
    <row r="369" spans="5:6">
      <c r="E369" s="337"/>
      <c r="F369" s="338"/>
    </row>
    <row r="370" spans="5:6">
      <c r="E370" s="337"/>
      <c r="F370" s="338"/>
    </row>
    <row r="371" spans="5:6">
      <c r="E371" s="337"/>
      <c r="F371" s="338"/>
    </row>
    <row r="372" spans="5:6">
      <c r="E372" s="337"/>
      <c r="F372" s="338"/>
    </row>
    <row r="373" spans="5:6">
      <c r="E373" s="337"/>
      <c r="F373" s="338"/>
    </row>
    <row r="374" spans="5:6">
      <c r="E374" s="337"/>
      <c r="F374" s="338"/>
    </row>
    <row r="375" spans="5:6">
      <c r="E375" s="337"/>
      <c r="F375" s="338"/>
    </row>
    <row r="376" spans="5:6">
      <c r="E376" s="337"/>
      <c r="F376" s="338"/>
    </row>
    <row r="377" spans="5:6">
      <c r="E377" s="337"/>
      <c r="F377" s="338"/>
    </row>
    <row r="378" spans="5:6">
      <c r="E378" s="337"/>
      <c r="F378" s="338"/>
    </row>
    <row r="379" spans="5:6">
      <c r="E379" s="337"/>
      <c r="F379" s="338"/>
    </row>
    <row r="380" spans="5:6">
      <c r="E380" s="337"/>
      <c r="F380" s="338"/>
    </row>
    <row r="381" spans="5:6">
      <c r="E381" s="337"/>
      <c r="F381" s="338"/>
    </row>
    <row r="382" spans="5:6">
      <c r="E382" s="337"/>
      <c r="F382" s="338"/>
    </row>
    <row r="383" spans="5:6">
      <c r="E383" s="337"/>
      <c r="F383" s="338"/>
    </row>
    <row r="384" spans="5:6">
      <c r="E384" s="337"/>
      <c r="F384" s="338"/>
    </row>
    <row r="385" spans="5:6">
      <c r="E385" s="337"/>
      <c r="F385" s="338"/>
    </row>
    <row r="386" spans="5:6">
      <c r="E386" s="337"/>
      <c r="F386" s="338"/>
    </row>
    <row r="387" spans="5:6">
      <c r="E387" s="337"/>
      <c r="F387" s="338"/>
    </row>
    <row r="388" spans="5:6">
      <c r="E388" s="337"/>
      <c r="F388" s="338"/>
    </row>
    <row r="389" spans="5:6">
      <c r="E389" s="337"/>
      <c r="F389" s="338"/>
    </row>
    <row r="390" spans="5:6">
      <c r="E390" s="337"/>
      <c r="F390" s="338"/>
    </row>
    <row r="391" spans="5:6">
      <c r="E391" s="337"/>
      <c r="F391" s="338"/>
    </row>
    <row r="392" spans="5:6">
      <c r="E392" s="337"/>
      <c r="F392" s="338"/>
    </row>
    <row r="393" spans="5:6">
      <c r="E393" s="337"/>
      <c r="F393" s="338"/>
    </row>
    <row r="394" spans="5:6">
      <c r="E394" s="337"/>
      <c r="F394" s="338"/>
    </row>
    <row r="395" spans="5:6">
      <c r="E395" s="337"/>
      <c r="F395" s="338"/>
    </row>
    <row r="396" spans="5:6">
      <c r="E396" s="337"/>
      <c r="F396" s="338"/>
    </row>
    <row r="397" spans="5:6">
      <c r="E397" s="337"/>
      <c r="F397" s="338"/>
    </row>
    <row r="398" spans="5:6">
      <c r="E398" s="337"/>
      <c r="F398" s="338"/>
    </row>
    <row r="399" spans="5:6">
      <c r="E399" s="337"/>
      <c r="F399" s="338"/>
    </row>
    <row r="400" spans="5:6">
      <c r="E400" s="337"/>
      <c r="F400" s="338"/>
    </row>
    <row r="401" spans="5:6">
      <c r="E401" s="337"/>
      <c r="F401" s="338"/>
    </row>
    <row r="402" spans="5:6">
      <c r="E402" s="337"/>
      <c r="F402" s="338"/>
    </row>
    <row r="403" spans="5:6">
      <c r="E403" s="337"/>
      <c r="F403" s="338"/>
    </row>
    <row r="404" spans="5:6">
      <c r="E404" s="337"/>
      <c r="F404" s="338"/>
    </row>
    <row r="405" spans="5:6">
      <c r="E405" s="337"/>
      <c r="F405" s="338"/>
    </row>
    <row r="406" spans="5:6">
      <c r="E406" s="337"/>
      <c r="F406" s="338"/>
    </row>
    <row r="407" spans="5:6">
      <c r="E407" s="337"/>
      <c r="F407" s="338"/>
    </row>
    <row r="408" spans="5:6">
      <c r="E408" s="337"/>
      <c r="F408" s="338"/>
    </row>
    <row r="409" spans="5:6">
      <c r="E409" s="337"/>
      <c r="F409" s="338"/>
    </row>
    <row r="410" spans="5:6">
      <c r="E410" s="337"/>
      <c r="F410" s="338"/>
    </row>
    <row r="411" spans="5:6">
      <c r="E411" s="337"/>
      <c r="F411" s="338"/>
    </row>
    <row r="412" spans="5:6">
      <c r="E412" s="337"/>
      <c r="F412" s="338"/>
    </row>
    <row r="413" spans="5:6">
      <c r="E413" s="337"/>
      <c r="F413" s="338"/>
    </row>
    <row r="414" spans="5:6">
      <c r="E414" s="337"/>
      <c r="F414" s="338"/>
    </row>
    <row r="415" spans="5:6">
      <c r="E415" s="337"/>
      <c r="F415" s="338"/>
    </row>
    <row r="416" spans="5:6">
      <c r="E416" s="337"/>
      <c r="F416" s="338"/>
    </row>
    <row r="417" spans="5:6">
      <c r="E417" s="337"/>
      <c r="F417" s="338"/>
    </row>
    <row r="418" spans="5:6">
      <c r="E418" s="337"/>
      <c r="F418" s="338"/>
    </row>
    <row r="419" spans="5:6">
      <c r="E419" s="337"/>
      <c r="F419" s="338"/>
    </row>
    <row r="420" spans="5:6">
      <c r="E420" s="337"/>
      <c r="F420" s="338"/>
    </row>
    <row r="421" spans="5:6">
      <c r="E421" s="337"/>
      <c r="F421" s="338"/>
    </row>
    <row r="422" spans="5:6">
      <c r="E422" s="337"/>
      <c r="F422" s="338"/>
    </row>
    <row r="423" spans="5:6">
      <c r="E423" s="337"/>
      <c r="F423" s="338"/>
    </row>
    <row r="424" spans="5:6">
      <c r="E424" s="337"/>
      <c r="F424" s="338"/>
    </row>
    <row r="425" spans="5:6">
      <c r="E425" s="337"/>
      <c r="F425" s="338"/>
    </row>
    <row r="426" spans="5:6">
      <c r="E426" s="337"/>
      <c r="F426" s="338"/>
    </row>
    <row r="427" spans="5:6">
      <c r="E427" s="337"/>
      <c r="F427" s="338"/>
    </row>
    <row r="428" spans="5:6">
      <c r="E428" s="337"/>
      <c r="F428" s="338"/>
    </row>
    <row r="429" spans="5:6">
      <c r="E429" s="337"/>
      <c r="F429" s="338"/>
    </row>
    <row r="430" spans="5:6">
      <c r="E430" s="337"/>
      <c r="F430" s="338"/>
    </row>
    <row r="431" spans="5:6">
      <c r="E431" s="337"/>
      <c r="F431" s="338"/>
    </row>
    <row r="432" spans="5:6">
      <c r="E432" s="337"/>
      <c r="F432" s="338"/>
    </row>
    <row r="433" spans="5:6">
      <c r="E433" s="337"/>
      <c r="F433" s="338"/>
    </row>
    <row r="434" spans="5:6">
      <c r="E434" s="337"/>
      <c r="F434" s="338"/>
    </row>
    <row r="435" spans="5:6">
      <c r="E435" s="337"/>
      <c r="F435" s="338"/>
    </row>
    <row r="436" spans="5:6">
      <c r="E436" s="337"/>
      <c r="F436" s="338"/>
    </row>
    <row r="437" spans="5:6">
      <c r="E437" s="337"/>
      <c r="F437" s="338"/>
    </row>
    <row r="438" spans="5:6">
      <c r="E438" s="337"/>
      <c r="F438" s="338"/>
    </row>
    <row r="439" spans="5:6">
      <c r="E439" s="337"/>
      <c r="F439" s="338"/>
    </row>
    <row r="440" spans="5:6">
      <c r="E440" s="337"/>
      <c r="F440" s="338"/>
    </row>
    <row r="441" spans="5:6">
      <c r="E441" s="337"/>
      <c r="F441" s="338"/>
    </row>
    <row r="442" spans="5:6">
      <c r="E442" s="337"/>
      <c r="F442" s="338"/>
    </row>
    <row r="443" spans="5:6">
      <c r="E443" s="337"/>
      <c r="F443" s="338"/>
    </row>
    <row r="444" spans="5:6">
      <c r="E444" s="337"/>
      <c r="F444" s="338"/>
    </row>
    <row r="445" spans="5:6">
      <c r="E445" s="337"/>
      <c r="F445" s="338"/>
    </row>
    <row r="446" spans="5:6">
      <c r="E446" s="337"/>
      <c r="F446" s="338"/>
    </row>
    <row r="447" spans="5:6">
      <c r="E447" s="337"/>
      <c r="F447" s="338"/>
    </row>
    <row r="448" spans="5:6">
      <c r="E448" s="337"/>
      <c r="F448" s="338"/>
    </row>
    <row r="449" spans="5:6">
      <c r="E449" s="337"/>
      <c r="F449" s="338"/>
    </row>
    <row r="450" spans="5:6">
      <c r="E450" s="337"/>
      <c r="F450" s="338"/>
    </row>
    <row r="451" spans="5:6">
      <c r="E451" s="337"/>
      <c r="F451" s="338"/>
    </row>
    <row r="452" spans="5:6">
      <c r="E452" s="337"/>
      <c r="F452" s="338"/>
    </row>
    <row r="453" spans="5:6">
      <c r="E453" s="337"/>
      <c r="F453" s="338"/>
    </row>
    <row r="454" spans="5:6">
      <c r="E454" s="337"/>
      <c r="F454" s="338"/>
    </row>
    <row r="455" spans="5:6">
      <c r="E455" s="337"/>
      <c r="F455" s="338"/>
    </row>
    <row r="456" spans="5:6">
      <c r="E456" s="337"/>
      <c r="F456" s="338"/>
    </row>
    <row r="457" spans="5:6">
      <c r="E457" s="337"/>
      <c r="F457" s="338"/>
    </row>
    <row r="458" spans="5:6">
      <c r="E458" s="337"/>
      <c r="F458" s="338"/>
    </row>
    <row r="459" spans="5:6">
      <c r="E459" s="337"/>
      <c r="F459" s="338"/>
    </row>
    <row r="460" spans="5:6">
      <c r="E460" s="337"/>
      <c r="F460" s="338"/>
    </row>
    <row r="461" spans="5:6">
      <c r="E461" s="337"/>
      <c r="F461" s="338"/>
    </row>
    <row r="462" spans="5:6">
      <c r="E462" s="337"/>
      <c r="F462" s="338"/>
    </row>
    <row r="463" spans="5:6">
      <c r="E463" s="337"/>
      <c r="F463" s="338"/>
    </row>
    <row r="464" spans="5:6">
      <c r="E464" s="337"/>
      <c r="F464" s="338"/>
    </row>
    <row r="465" spans="5:6">
      <c r="E465" s="337"/>
      <c r="F465" s="338"/>
    </row>
    <row r="466" spans="5:6">
      <c r="E466" s="337"/>
      <c r="F466" s="338"/>
    </row>
    <row r="467" spans="5:6">
      <c r="E467" s="337"/>
      <c r="F467" s="338"/>
    </row>
    <row r="468" spans="5:6">
      <c r="E468" s="337"/>
      <c r="F468" s="338"/>
    </row>
    <row r="469" spans="5:6">
      <c r="E469" s="337"/>
      <c r="F469" s="338"/>
    </row>
    <row r="470" spans="5:6">
      <c r="E470" s="337"/>
      <c r="F470" s="338"/>
    </row>
    <row r="471" spans="5:6">
      <c r="E471" s="337"/>
      <c r="F471" s="338"/>
    </row>
    <row r="472" spans="5:6">
      <c r="E472" s="337"/>
      <c r="F472" s="338"/>
    </row>
    <row r="473" spans="5:6">
      <c r="E473" s="337"/>
      <c r="F473" s="338"/>
    </row>
    <row r="474" spans="5:6">
      <c r="E474" s="337"/>
      <c r="F474" s="338"/>
    </row>
    <row r="475" spans="5:6">
      <c r="E475" s="337"/>
      <c r="F475" s="338"/>
    </row>
    <row r="476" spans="5:6">
      <c r="E476" s="337"/>
      <c r="F476" s="338"/>
    </row>
    <row r="477" spans="5:6">
      <c r="E477" s="337"/>
      <c r="F477" s="338"/>
    </row>
    <row r="478" spans="5:6">
      <c r="E478" s="337"/>
      <c r="F478" s="338"/>
    </row>
    <row r="479" spans="5:6">
      <c r="E479" s="337"/>
      <c r="F479" s="338"/>
    </row>
    <row r="480" spans="5:6">
      <c r="E480" s="337"/>
      <c r="F480" s="338"/>
    </row>
    <row r="481" spans="5:6">
      <c r="E481" s="337"/>
      <c r="F481" s="338"/>
    </row>
    <row r="482" spans="5:6">
      <c r="E482" s="337"/>
      <c r="F482" s="338"/>
    </row>
    <row r="483" spans="5:6">
      <c r="E483" s="337"/>
      <c r="F483" s="338"/>
    </row>
    <row r="484" spans="5:6">
      <c r="E484" s="337"/>
      <c r="F484" s="338"/>
    </row>
    <row r="485" spans="5:6">
      <c r="E485" s="337"/>
      <c r="F485" s="338"/>
    </row>
    <row r="486" spans="5:6">
      <c r="E486" s="337"/>
      <c r="F486" s="338"/>
    </row>
    <row r="487" spans="5:6">
      <c r="E487" s="337"/>
      <c r="F487" s="338"/>
    </row>
    <row r="488" spans="5:6">
      <c r="E488" s="337"/>
      <c r="F488" s="338"/>
    </row>
    <row r="489" spans="5:6">
      <c r="E489" s="337"/>
      <c r="F489" s="338"/>
    </row>
    <row r="490" spans="5:6">
      <c r="E490" s="337"/>
      <c r="F490" s="338"/>
    </row>
    <row r="491" spans="5:6">
      <c r="E491" s="337"/>
      <c r="F491" s="338"/>
    </row>
    <row r="492" spans="5:6">
      <c r="E492" s="337"/>
      <c r="F492" s="338"/>
    </row>
    <row r="493" spans="5:6">
      <c r="E493" s="337"/>
      <c r="F493" s="338"/>
    </row>
    <row r="494" spans="5:6">
      <c r="E494" s="337"/>
      <c r="F494" s="338"/>
    </row>
    <row r="495" spans="5:6">
      <c r="E495" s="337"/>
      <c r="F495" s="338"/>
    </row>
    <row r="496" spans="5:6">
      <c r="E496" s="337"/>
      <c r="F496" s="338"/>
    </row>
    <row r="497" spans="5:6">
      <c r="E497" s="337"/>
      <c r="F497" s="338"/>
    </row>
    <row r="498" spans="5:6">
      <c r="E498" s="337"/>
      <c r="F498" s="338"/>
    </row>
    <row r="499" spans="5:6">
      <c r="E499" s="337"/>
      <c r="F499" s="338"/>
    </row>
    <row r="500" spans="5:6">
      <c r="E500" s="337"/>
      <c r="F500" s="338"/>
    </row>
    <row r="501" spans="5:6">
      <c r="E501" s="337"/>
      <c r="F501" s="338"/>
    </row>
    <row r="502" spans="5:6">
      <c r="E502" s="337"/>
      <c r="F502" s="338"/>
    </row>
    <row r="503" spans="5:6">
      <c r="E503" s="337"/>
      <c r="F503" s="338"/>
    </row>
    <row r="504" spans="5:6">
      <c r="E504" s="337"/>
      <c r="F504" s="338"/>
    </row>
    <row r="505" spans="5:6">
      <c r="E505" s="337"/>
      <c r="F505" s="338"/>
    </row>
    <row r="506" spans="5:6">
      <c r="E506" s="337"/>
      <c r="F506" s="338"/>
    </row>
    <row r="507" spans="5:6">
      <c r="E507" s="337"/>
      <c r="F507" s="338"/>
    </row>
    <row r="508" spans="5:6">
      <c r="E508" s="337"/>
      <c r="F508" s="338"/>
    </row>
    <row r="509" spans="5:6">
      <c r="E509" s="337"/>
      <c r="F509" s="338"/>
    </row>
    <row r="510" spans="5:6">
      <c r="E510" s="337"/>
      <c r="F510" s="338"/>
    </row>
    <row r="511" spans="5:6">
      <c r="E511" s="337"/>
      <c r="F511" s="338"/>
    </row>
    <row r="512" spans="5:6">
      <c r="E512" s="337"/>
      <c r="F512" s="338"/>
    </row>
    <row r="513" spans="5:6">
      <c r="E513" s="337"/>
      <c r="F513" s="338"/>
    </row>
    <row r="514" spans="5:6">
      <c r="E514" s="337"/>
      <c r="F514" s="338"/>
    </row>
    <row r="515" spans="5:6">
      <c r="E515" s="337"/>
      <c r="F515" s="338"/>
    </row>
    <row r="516" spans="5:6">
      <c r="E516" s="337"/>
      <c r="F516" s="338"/>
    </row>
    <row r="517" spans="5:6">
      <c r="E517" s="337"/>
      <c r="F517" s="338"/>
    </row>
    <row r="518" spans="5:6">
      <c r="E518" s="337"/>
      <c r="F518" s="338"/>
    </row>
    <row r="519" spans="5:6">
      <c r="E519" s="337"/>
      <c r="F519" s="338"/>
    </row>
    <row r="520" spans="5:6">
      <c r="E520" s="337"/>
      <c r="F520" s="338"/>
    </row>
    <row r="521" spans="5:6">
      <c r="E521" s="337"/>
      <c r="F521" s="338"/>
    </row>
    <row r="522" spans="5:6">
      <c r="E522" s="337"/>
      <c r="F522" s="338"/>
    </row>
    <row r="523" spans="5:6">
      <c r="E523" s="337"/>
      <c r="F523" s="338"/>
    </row>
    <row r="524" spans="5:6">
      <c r="E524" s="337"/>
      <c r="F524" s="338"/>
    </row>
    <row r="525" spans="5:6">
      <c r="E525" s="337"/>
      <c r="F525" s="338"/>
    </row>
    <row r="526" spans="5:6">
      <c r="E526" s="337"/>
      <c r="F526" s="338"/>
    </row>
    <row r="527" spans="5:6">
      <c r="E527" s="337"/>
      <c r="F527" s="338"/>
    </row>
    <row r="528" spans="5:6">
      <c r="E528" s="337"/>
      <c r="F528" s="338"/>
    </row>
    <row r="529" spans="5:6">
      <c r="E529" s="337"/>
      <c r="F529" s="338"/>
    </row>
    <row r="530" spans="5:6">
      <c r="E530" s="337"/>
      <c r="F530" s="338"/>
    </row>
    <row r="531" spans="5:6">
      <c r="E531" s="337"/>
      <c r="F531" s="338"/>
    </row>
    <row r="532" spans="5:6">
      <c r="E532" s="337"/>
      <c r="F532" s="338"/>
    </row>
    <row r="533" spans="5:6">
      <c r="E533" s="337"/>
      <c r="F533" s="338"/>
    </row>
    <row r="534" spans="5:6">
      <c r="E534" s="337"/>
      <c r="F534" s="338"/>
    </row>
    <row r="535" spans="5:6">
      <c r="E535" s="337"/>
      <c r="F535" s="338"/>
    </row>
    <row r="536" spans="5:6">
      <c r="E536" s="337"/>
      <c r="F536" s="338"/>
    </row>
    <row r="537" spans="5:6">
      <c r="E537" s="337"/>
      <c r="F537" s="338"/>
    </row>
    <row r="538" spans="5:6">
      <c r="E538" s="337"/>
      <c r="F538" s="338"/>
    </row>
    <row r="539" spans="5:6">
      <c r="E539" s="337"/>
      <c r="F539" s="338"/>
    </row>
    <row r="540" spans="5:6">
      <c r="E540" s="337"/>
      <c r="F540" s="338"/>
    </row>
    <row r="541" spans="5:6">
      <c r="E541" s="337"/>
      <c r="F541" s="338"/>
    </row>
    <row r="542" spans="5:6">
      <c r="E542" s="337"/>
      <c r="F542" s="338"/>
    </row>
    <row r="543" spans="5:6">
      <c r="E543" s="337"/>
      <c r="F543" s="338"/>
    </row>
    <row r="544" spans="5:6">
      <c r="E544" s="337"/>
      <c r="F544" s="338"/>
    </row>
    <row r="545" spans="5:6">
      <c r="E545" s="337"/>
      <c r="F545" s="338"/>
    </row>
    <row r="546" spans="5:6">
      <c r="E546" s="337"/>
      <c r="F546" s="338"/>
    </row>
    <row r="547" spans="5:6">
      <c r="E547" s="337"/>
      <c r="F547" s="338"/>
    </row>
    <row r="548" spans="5:6">
      <c r="E548" s="337"/>
      <c r="F548" s="338"/>
    </row>
    <row r="549" spans="5:6">
      <c r="E549" s="337"/>
      <c r="F549" s="338"/>
    </row>
    <row r="550" spans="5:6">
      <c r="E550" s="337"/>
      <c r="F550" s="338"/>
    </row>
    <row r="551" spans="5:6">
      <c r="E551" s="337"/>
      <c r="F551" s="338"/>
    </row>
    <row r="552" spans="5:6">
      <c r="E552" s="337"/>
      <c r="F552" s="338"/>
    </row>
    <row r="553" spans="5:6">
      <c r="E553" s="337"/>
      <c r="F553" s="338"/>
    </row>
    <row r="554" spans="5:6">
      <c r="E554" s="337"/>
      <c r="F554" s="338"/>
    </row>
    <row r="555" spans="5:6">
      <c r="E555" s="337"/>
      <c r="F555" s="338"/>
    </row>
    <row r="556" spans="5:6">
      <c r="E556" s="337"/>
      <c r="F556" s="338"/>
    </row>
    <row r="557" spans="5:6">
      <c r="E557" s="337"/>
      <c r="F557" s="338"/>
    </row>
    <row r="558" spans="5:6">
      <c r="E558" s="337"/>
      <c r="F558" s="338"/>
    </row>
    <row r="559" spans="5:6">
      <c r="E559" s="337"/>
      <c r="F559" s="338"/>
    </row>
    <row r="560" spans="5:6">
      <c r="E560" s="337"/>
      <c r="F560" s="338"/>
    </row>
    <row r="561" spans="5:6">
      <c r="E561" s="337"/>
      <c r="F561" s="338"/>
    </row>
    <row r="562" spans="5:6">
      <c r="E562" s="337"/>
      <c r="F562" s="338"/>
    </row>
    <row r="563" spans="5:6">
      <c r="E563" s="337"/>
      <c r="F563" s="338"/>
    </row>
    <row r="564" spans="5:6">
      <c r="E564" s="337"/>
      <c r="F564" s="338"/>
    </row>
    <row r="565" spans="5:6">
      <c r="E565" s="337"/>
      <c r="F565" s="338"/>
    </row>
    <row r="566" spans="5:6">
      <c r="E566" s="337"/>
      <c r="F566" s="338"/>
    </row>
    <row r="567" spans="5:6">
      <c r="E567" s="337"/>
      <c r="F567" s="338"/>
    </row>
    <row r="568" spans="5:6">
      <c r="E568" s="337"/>
      <c r="F568" s="338"/>
    </row>
    <row r="569" spans="5:6">
      <c r="E569" s="337"/>
      <c r="F569" s="338"/>
    </row>
    <row r="570" spans="5:6">
      <c r="E570" s="337"/>
      <c r="F570" s="338"/>
    </row>
    <row r="571" spans="5:6">
      <c r="E571" s="337"/>
      <c r="F571" s="338"/>
    </row>
    <row r="572" spans="5:6">
      <c r="E572" s="337"/>
      <c r="F572" s="338"/>
    </row>
    <row r="573" spans="5:6">
      <c r="E573" s="337"/>
      <c r="F573" s="338"/>
    </row>
    <row r="574" spans="5:6">
      <c r="E574" s="337"/>
      <c r="F574" s="338"/>
    </row>
    <row r="575" spans="5:6">
      <c r="E575" s="337"/>
      <c r="F575" s="338"/>
    </row>
    <row r="576" spans="5:6">
      <c r="E576" s="337"/>
      <c r="F576" s="338"/>
    </row>
    <row r="577" spans="5:6">
      <c r="E577" s="337"/>
      <c r="F577" s="338"/>
    </row>
    <row r="578" spans="5:6">
      <c r="E578" s="337"/>
      <c r="F578" s="338"/>
    </row>
    <row r="579" spans="5:6">
      <c r="E579" s="337"/>
      <c r="F579" s="338"/>
    </row>
    <row r="580" spans="5:6">
      <c r="E580" s="337"/>
      <c r="F580" s="338"/>
    </row>
    <row r="581" spans="5:6">
      <c r="E581" s="337"/>
      <c r="F581" s="338"/>
    </row>
    <row r="582" spans="5:6">
      <c r="E582" s="337"/>
      <c r="F582" s="338"/>
    </row>
    <row r="583" spans="5:6">
      <c r="E583" s="337"/>
      <c r="F583" s="338"/>
    </row>
    <row r="584" spans="5:6">
      <c r="E584" s="337"/>
      <c r="F584" s="338"/>
    </row>
    <row r="585" spans="5:6">
      <c r="E585" s="337"/>
      <c r="F585" s="338"/>
    </row>
    <row r="586" spans="5:6">
      <c r="E586" s="337"/>
      <c r="F586" s="338"/>
    </row>
    <row r="587" spans="5:6">
      <c r="E587" s="337"/>
      <c r="F587" s="338"/>
    </row>
    <row r="588" spans="5:6">
      <c r="E588" s="337"/>
      <c r="F588" s="338"/>
    </row>
    <row r="589" spans="5:6">
      <c r="E589" s="337"/>
      <c r="F589" s="338"/>
    </row>
    <row r="590" spans="5:6">
      <c r="E590" s="337"/>
      <c r="F590" s="338"/>
    </row>
    <row r="591" spans="5:6">
      <c r="E591" s="337"/>
      <c r="F591" s="338"/>
    </row>
    <row r="592" spans="5:6">
      <c r="E592" s="337"/>
      <c r="F592" s="338"/>
    </row>
    <row r="593" spans="5:6">
      <c r="E593" s="337"/>
      <c r="F593" s="338"/>
    </row>
    <row r="594" spans="5:6">
      <c r="E594" s="337"/>
      <c r="F594" s="338"/>
    </row>
    <row r="595" spans="5:6">
      <c r="E595" s="337"/>
      <c r="F595" s="338"/>
    </row>
    <row r="596" spans="5:6">
      <c r="E596" s="337"/>
      <c r="F596" s="338"/>
    </row>
    <row r="597" spans="5:6">
      <c r="E597" s="337"/>
      <c r="F597" s="338"/>
    </row>
    <row r="598" spans="5:6">
      <c r="E598" s="337"/>
      <c r="F598" s="338"/>
    </row>
    <row r="599" spans="5:6">
      <c r="E599" s="337"/>
      <c r="F599" s="338"/>
    </row>
    <row r="600" spans="5:6">
      <c r="E600" s="337"/>
      <c r="F600" s="338"/>
    </row>
    <row r="601" spans="5:6">
      <c r="E601" s="337"/>
      <c r="F601" s="338"/>
    </row>
    <row r="602" spans="5:6">
      <c r="E602" s="337"/>
      <c r="F602" s="338"/>
    </row>
    <row r="603" spans="5:6">
      <c r="E603" s="337"/>
      <c r="F603" s="338"/>
    </row>
    <row r="604" spans="5:6">
      <c r="E604" s="337"/>
      <c r="F604" s="338"/>
    </row>
    <row r="605" spans="5:6">
      <c r="E605" s="337"/>
      <c r="F605" s="338"/>
    </row>
    <row r="606" spans="5:6">
      <c r="E606" s="337"/>
      <c r="F606" s="338"/>
    </row>
    <row r="607" spans="5:6">
      <c r="E607" s="337"/>
      <c r="F607" s="338"/>
    </row>
    <row r="608" spans="5:6">
      <c r="E608" s="337"/>
      <c r="F608" s="338"/>
    </row>
    <row r="609" spans="5:6">
      <c r="E609" s="337"/>
      <c r="F609" s="338"/>
    </row>
    <row r="610" spans="5:6">
      <c r="E610" s="337"/>
      <c r="F610" s="338"/>
    </row>
    <row r="611" spans="5:6">
      <c r="E611" s="337"/>
      <c r="F611" s="338"/>
    </row>
    <row r="612" spans="5:6">
      <c r="E612" s="337"/>
      <c r="F612" s="338"/>
    </row>
    <row r="613" spans="5:6">
      <c r="E613" s="337"/>
      <c r="F613" s="338"/>
    </row>
    <row r="614" spans="5:6">
      <c r="E614" s="337"/>
      <c r="F614" s="338"/>
    </row>
    <row r="615" spans="5:6">
      <c r="E615" s="337"/>
      <c r="F615" s="338"/>
    </row>
    <row r="616" spans="5:6">
      <c r="E616" s="337"/>
      <c r="F616" s="338"/>
    </row>
    <row r="617" spans="5:6">
      <c r="E617" s="337"/>
      <c r="F617" s="338"/>
    </row>
    <row r="618" spans="5:6">
      <c r="E618" s="337"/>
      <c r="F618" s="338"/>
    </row>
    <row r="619" spans="5:6">
      <c r="E619" s="337"/>
      <c r="F619" s="338"/>
    </row>
    <row r="620" spans="5:6">
      <c r="E620" s="337"/>
      <c r="F620" s="338"/>
    </row>
    <row r="621" spans="5:6">
      <c r="E621" s="337"/>
      <c r="F621" s="338"/>
    </row>
    <row r="622" spans="5:6">
      <c r="E622" s="337"/>
      <c r="F622" s="338"/>
    </row>
    <row r="623" spans="5:6">
      <c r="E623" s="337"/>
      <c r="F623" s="338"/>
    </row>
    <row r="624" spans="5:6">
      <c r="E624" s="337"/>
      <c r="F624" s="338"/>
    </row>
    <row r="625" spans="5:6">
      <c r="E625" s="337"/>
      <c r="F625" s="338"/>
    </row>
    <row r="626" spans="5:6">
      <c r="E626" s="337"/>
      <c r="F626" s="338"/>
    </row>
    <row r="627" spans="5:6">
      <c r="E627" s="337"/>
      <c r="F627" s="338"/>
    </row>
    <row r="628" spans="5:6">
      <c r="E628" s="337"/>
      <c r="F628" s="338"/>
    </row>
    <row r="629" spans="5:6">
      <c r="E629" s="337"/>
      <c r="F629" s="338"/>
    </row>
    <row r="630" spans="5:6">
      <c r="E630" s="337"/>
      <c r="F630" s="338"/>
    </row>
    <row r="631" spans="5:6">
      <c r="E631" s="337"/>
      <c r="F631" s="338"/>
    </row>
    <row r="632" spans="5:6">
      <c r="E632" s="337"/>
      <c r="F632" s="338"/>
    </row>
    <row r="633" spans="5:6">
      <c r="E633" s="337"/>
      <c r="F633" s="338"/>
    </row>
    <row r="634" spans="5:6">
      <c r="E634" s="337"/>
      <c r="F634" s="338"/>
    </row>
    <row r="635" spans="5:6">
      <c r="E635" s="337"/>
      <c r="F635" s="338"/>
    </row>
    <row r="636" spans="5:6">
      <c r="E636" s="337"/>
      <c r="F636" s="338"/>
    </row>
    <row r="637" spans="5:6">
      <c r="E637" s="337"/>
      <c r="F637" s="338"/>
    </row>
    <row r="638" spans="5:6">
      <c r="E638" s="337"/>
      <c r="F638" s="338"/>
    </row>
    <row r="639" spans="5:6">
      <c r="E639" s="337"/>
      <c r="F639" s="338"/>
    </row>
    <row r="640" spans="5:6">
      <c r="E640" s="337"/>
      <c r="F640" s="338"/>
    </row>
    <row r="641" spans="5:6">
      <c r="E641" s="337"/>
      <c r="F641" s="338"/>
    </row>
    <row r="642" spans="5:6">
      <c r="E642" s="337"/>
      <c r="F642" s="338"/>
    </row>
    <row r="643" spans="5:6">
      <c r="E643" s="337"/>
      <c r="F643" s="338"/>
    </row>
    <row r="644" spans="5:6">
      <c r="E644" s="337"/>
      <c r="F644" s="338"/>
    </row>
    <row r="645" spans="5:6">
      <c r="E645" s="337"/>
      <c r="F645" s="338"/>
    </row>
    <row r="646" spans="5:6">
      <c r="E646" s="337"/>
      <c r="F646" s="338"/>
    </row>
    <row r="647" spans="5:6">
      <c r="E647" s="337"/>
      <c r="F647" s="338"/>
    </row>
    <row r="648" spans="5:6">
      <c r="E648" s="337"/>
      <c r="F648" s="338"/>
    </row>
    <row r="649" spans="5:6">
      <c r="E649" s="337"/>
      <c r="F649" s="338"/>
    </row>
    <row r="650" spans="5:6">
      <c r="E650" s="337"/>
      <c r="F650" s="338"/>
    </row>
    <row r="651" spans="5:6">
      <c r="E651" s="337"/>
      <c r="F651" s="338"/>
    </row>
    <row r="652" spans="5:6">
      <c r="E652" s="337"/>
      <c r="F652" s="338"/>
    </row>
    <row r="653" spans="5:6">
      <c r="E653" s="337"/>
      <c r="F653" s="338"/>
    </row>
    <row r="654" spans="5:6">
      <c r="E654" s="337"/>
      <c r="F654" s="338"/>
    </row>
    <row r="655" spans="5:6">
      <c r="E655" s="337"/>
      <c r="F655" s="338"/>
    </row>
    <row r="656" spans="5:6">
      <c r="E656" s="337"/>
      <c r="F656" s="338"/>
    </row>
    <row r="657" spans="5:6">
      <c r="E657" s="337"/>
      <c r="F657" s="338"/>
    </row>
    <row r="658" spans="5:6">
      <c r="E658" s="337"/>
      <c r="F658" s="338"/>
    </row>
    <row r="659" spans="5:6">
      <c r="E659" s="337"/>
      <c r="F659" s="338"/>
    </row>
    <row r="660" spans="5:6">
      <c r="E660" s="337"/>
      <c r="F660" s="338"/>
    </row>
    <row r="661" spans="5:6">
      <c r="E661" s="337"/>
      <c r="F661" s="338"/>
    </row>
    <row r="662" spans="5:6">
      <c r="E662" s="337"/>
      <c r="F662" s="338"/>
    </row>
    <row r="663" spans="5:6">
      <c r="E663" s="337"/>
      <c r="F663" s="338"/>
    </row>
    <row r="664" spans="5:6">
      <c r="E664" s="337"/>
      <c r="F664" s="338"/>
    </row>
    <row r="665" spans="5:6">
      <c r="E665" s="337"/>
      <c r="F665" s="338"/>
    </row>
    <row r="666" spans="5:6">
      <c r="E666" s="337"/>
      <c r="F666" s="338"/>
    </row>
    <row r="667" spans="5:6">
      <c r="E667" s="337"/>
      <c r="F667" s="338"/>
    </row>
    <row r="668" spans="5:6">
      <c r="E668" s="337"/>
      <c r="F668" s="338"/>
    </row>
    <row r="669" spans="5:6">
      <c r="E669" s="337"/>
      <c r="F669" s="338"/>
    </row>
    <row r="670" spans="5:6">
      <c r="E670" s="337"/>
      <c r="F670" s="338"/>
    </row>
    <row r="671" spans="5:6">
      <c r="E671" s="337"/>
      <c r="F671" s="338"/>
    </row>
    <row r="672" spans="5:6">
      <c r="E672" s="337"/>
      <c r="F672" s="338"/>
    </row>
    <row r="673" spans="5:6">
      <c r="E673" s="337"/>
      <c r="F673" s="338"/>
    </row>
    <row r="674" spans="5:6">
      <c r="E674" s="337"/>
      <c r="F674" s="338"/>
    </row>
    <row r="675" spans="5:6">
      <c r="E675" s="337"/>
      <c r="F675" s="338"/>
    </row>
    <row r="676" spans="5:6">
      <c r="E676" s="337"/>
      <c r="F676" s="338"/>
    </row>
    <row r="677" spans="5:6">
      <c r="E677" s="337"/>
      <c r="F677" s="338"/>
    </row>
    <row r="678" spans="5:6">
      <c r="E678" s="337"/>
      <c r="F678" s="338"/>
    </row>
    <row r="679" spans="5:6">
      <c r="E679" s="337"/>
      <c r="F679" s="338"/>
    </row>
    <row r="680" spans="5:6">
      <c r="E680" s="337"/>
      <c r="F680" s="338"/>
    </row>
    <row r="681" spans="5:6">
      <c r="E681" s="337"/>
      <c r="F681" s="338"/>
    </row>
    <row r="682" spans="5:6">
      <c r="E682" s="337"/>
      <c r="F682" s="338"/>
    </row>
    <row r="683" spans="5:6">
      <c r="E683" s="337"/>
      <c r="F683" s="338"/>
    </row>
    <row r="684" spans="5:6">
      <c r="E684" s="337"/>
      <c r="F684" s="338"/>
    </row>
    <row r="685" spans="5:6">
      <c r="E685" s="337"/>
      <c r="F685" s="338"/>
    </row>
    <row r="686" spans="5:6">
      <c r="E686" s="337"/>
      <c r="F686" s="338"/>
    </row>
    <row r="687" spans="5:6">
      <c r="E687" s="337"/>
      <c r="F687" s="338"/>
    </row>
    <row r="688" spans="5:6">
      <c r="E688" s="337"/>
      <c r="F688" s="338"/>
    </row>
    <row r="689" spans="5:6">
      <c r="E689" s="337"/>
      <c r="F689" s="338"/>
    </row>
    <row r="690" spans="5:6">
      <c r="E690" s="337"/>
      <c r="F690" s="338"/>
    </row>
    <row r="691" spans="5:6">
      <c r="E691" s="337"/>
      <c r="F691" s="338"/>
    </row>
    <row r="692" spans="5:6">
      <c r="E692" s="337"/>
      <c r="F692" s="338"/>
    </row>
    <row r="693" spans="5:6">
      <c r="E693" s="337"/>
      <c r="F693" s="338"/>
    </row>
    <row r="694" spans="5:6">
      <c r="E694" s="337"/>
      <c r="F694" s="338"/>
    </row>
    <row r="695" spans="5:6">
      <c r="E695" s="337"/>
      <c r="F695" s="338"/>
    </row>
    <row r="696" spans="5:6">
      <c r="E696" s="337"/>
      <c r="F696" s="338"/>
    </row>
    <row r="697" spans="5:6">
      <c r="E697" s="337"/>
      <c r="F697" s="338"/>
    </row>
    <row r="698" spans="5:6">
      <c r="E698" s="337"/>
      <c r="F698" s="338"/>
    </row>
    <row r="699" spans="5:6">
      <c r="E699" s="337"/>
      <c r="F699" s="338"/>
    </row>
    <row r="700" spans="5:6">
      <c r="E700" s="337"/>
      <c r="F700" s="338"/>
    </row>
    <row r="701" spans="5:6">
      <c r="E701" s="337"/>
      <c r="F701" s="338"/>
    </row>
    <row r="702" spans="5:6">
      <c r="E702" s="337"/>
      <c r="F702" s="338"/>
    </row>
    <row r="703" spans="5:6">
      <c r="E703" s="337"/>
      <c r="F703" s="338"/>
    </row>
    <row r="704" spans="5:6">
      <c r="E704" s="337"/>
      <c r="F704" s="338"/>
    </row>
    <row r="705" spans="5:6">
      <c r="E705" s="337"/>
      <c r="F705" s="338"/>
    </row>
    <row r="706" spans="5:6">
      <c r="E706" s="337"/>
      <c r="F706" s="338"/>
    </row>
    <row r="707" spans="5:6">
      <c r="E707" s="337"/>
      <c r="F707" s="338"/>
    </row>
    <row r="708" spans="5:6">
      <c r="E708" s="337"/>
      <c r="F708" s="338"/>
    </row>
    <row r="709" spans="5:6">
      <c r="E709" s="337"/>
      <c r="F709" s="338"/>
    </row>
    <row r="710" spans="5:6">
      <c r="E710" s="337"/>
      <c r="F710" s="338"/>
    </row>
    <row r="711" spans="5:6">
      <c r="E711" s="337"/>
      <c r="F711" s="338"/>
    </row>
    <row r="712" spans="5:6">
      <c r="E712" s="337"/>
      <c r="F712" s="338"/>
    </row>
    <row r="713" spans="5:6">
      <c r="E713" s="337"/>
      <c r="F713" s="338"/>
    </row>
    <row r="714" spans="5:6">
      <c r="E714" s="337"/>
      <c r="F714" s="338"/>
    </row>
    <row r="715" spans="5:6">
      <c r="E715" s="337"/>
      <c r="F715" s="338"/>
    </row>
    <row r="716" spans="5:6">
      <c r="E716" s="337"/>
      <c r="F716" s="338"/>
    </row>
    <row r="717" spans="5:6">
      <c r="E717" s="337"/>
      <c r="F717" s="338"/>
    </row>
    <row r="718" spans="5:6">
      <c r="E718" s="337"/>
      <c r="F718" s="338"/>
    </row>
    <row r="719" spans="5:6">
      <c r="E719" s="337"/>
      <c r="F719" s="338"/>
    </row>
    <row r="720" spans="5:6">
      <c r="E720" s="337"/>
      <c r="F720" s="338"/>
    </row>
    <row r="721" spans="5:6">
      <c r="E721" s="337"/>
      <c r="F721" s="338"/>
    </row>
    <row r="722" spans="5:6">
      <c r="E722" s="337"/>
      <c r="F722" s="338"/>
    </row>
    <row r="723" spans="5:6">
      <c r="E723" s="337"/>
      <c r="F723" s="338"/>
    </row>
    <row r="724" spans="5:6">
      <c r="E724" s="337"/>
      <c r="F724" s="338"/>
    </row>
    <row r="725" spans="5:6">
      <c r="E725" s="337"/>
      <c r="F725" s="338"/>
    </row>
    <row r="726" spans="5:6">
      <c r="E726" s="337"/>
      <c r="F726" s="338"/>
    </row>
    <row r="727" spans="5:6">
      <c r="E727" s="337"/>
      <c r="F727" s="338"/>
    </row>
    <row r="728" spans="5:6">
      <c r="E728" s="337"/>
      <c r="F728" s="338"/>
    </row>
    <row r="729" spans="5:6">
      <c r="E729" s="337"/>
      <c r="F729" s="338"/>
    </row>
    <row r="730" spans="5:6">
      <c r="E730" s="337"/>
      <c r="F730" s="338"/>
    </row>
    <row r="731" spans="5:6">
      <c r="E731" s="337"/>
      <c r="F731" s="338"/>
    </row>
    <row r="732" spans="5:6">
      <c r="E732" s="337"/>
      <c r="F732" s="338"/>
    </row>
    <row r="733" spans="5:6">
      <c r="E733" s="337"/>
      <c r="F733" s="338"/>
    </row>
    <row r="734" spans="5:6">
      <c r="E734" s="337"/>
      <c r="F734" s="338"/>
    </row>
    <row r="735" spans="5:6">
      <c r="E735" s="337"/>
      <c r="F735" s="338"/>
    </row>
    <row r="736" spans="5:6">
      <c r="E736" s="337"/>
      <c r="F736" s="338"/>
    </row>
    <row r="737" spans="5:6">
      <c r="E737" s="337"/>
      <c r="F737" s="338"/>
    </row>
    <row r="738" spans="5:6">
      <c r="E738" s="337"/>
      <c r="F738" s="338"/>
    </row>
    <row r="739" spans="5:6">
      <c r="E739" s="337"/>
      <c r="F739" s="338"/>
    </row>
    <row r="740" spans="5:6">
      <c r="E740" s="337"/>
      <c r="F740" s="338"/>
    </row>
    <row r="741" spans="5:6">
      <c r="E741" s="337"/>
      <c r="F741" s="338"/>
    </row>
    <row r="742" spans="5:6">
      <c r="E742" s="337"/>
      <c r="F742" s="338"/>
    </row>
    <row r="743" spans="5:6">
      <c r="E743" s="337"/>
      <c r="F743" s="338"/>
    </row>
    <row r="744" spans="5:6">
      <c r="E744" s="337"/>
      <c r="F744" s="338"/>
    </row>
    <row r="745" spans="5:6">
      <c r="E745" s="337"/>
      <c r="F745" s="338"/>
    </row>
    <row r="746" spans="5:6">
      <c r="E746" s="337"/>
      <c r="F746" s="338"/>
    </row>
    <row r="747" spans="5:6">
      <c r="E747" s="337"/>
      <c r="F747" s="338"/>
    </row>
    <row r="748" spans="5:6">
      <c r="E748" s="337"/>
      <c r="F748" s="338"/>
    </row>
    <row r="749" spans="5:6">
      <c r="E749" s="337"/>
      <c r="F749" s="338"/>
    </row>
    <row r="750" spans="5:6">
      <c r="E750" s="337"/>
      <c r="F750" s="338"/>
    </row>
    <row r="751" spans="5:6">
      <c r="E751" s="337"/>
      <c r="F751" s="338"/>
    </row>
    <row r="752" spans="5:6">
      <c r="E752" s="337"/>
      <c r="F752" s="338"/>
    </row>
    <row r="753" spans="5:6">
      <c r="E753" s="337"/>
      <c r="F753" s="338"/>
    </row>
    <row r="754" spans="5:6">
      <c r="E754" s="337"/>
      <c r="F754" s="338"/>
    </row>
    <row r="755" spans="5:6">
      <c r="E755" s="337"/>
      <c r="F755" s="338"/>
    </row>
    <row r="756" spans="5:6">
      <c r="E756" s="337"/>
      <c r="F756" s="338"/>
    </row>
    <row r="757" spans="5:6">
      <c r="E757" s="337"/>
      <c r="F757" s="338"/>
    </row>
    <row r="758" spans="5:6">
      <c r="E758" s="337"/>
      <c r="F758" s="338"/>
    </row>
    <row r="759" spans="5:6">
      <c r="E759" s="337"/>
      <c r="F759" s="338"/>
    </row>
    <row r="760" spans="5:6">
      <c r="E760" s="337"/>
      <c r="F760" s="338"/>
    </row>
    <row r="761" spans="5:6">
      <c r="E761" s="337"/>
      <c r="F761" s="338"/>
    </row>
    <row r="762" spans="5:6">
      <c r="E762" s="337"/>
      <c r="F762" s="338"/>
    </row>
    <row r="763" spans="5:6">
      <c r="E763" s="337"/>
      <c r="F763" s="338"/>
    </row>
    <row r="764" spans="5:6">
      <c r="E764" s="337"/>
      <c r="F764" s="338"/>
    </row>
    <row r="765" spans="5:6">
      <c r="E765" s="337"/>
      <c r="F765" s="338"/>
    </row>
    <row r="766" spans="5:6">
      <c r="E766" s="337"/>
      <c r="F766" s="338"/>
    </row>
    <row r="767" spans="5:6">
      <c r="E767" s="337"/>
      <c r="F767" s="338"/>
    </row>
    <row r="768" spans="5:6">
      <c r="E768" s="337"/>
      <c r="F768" s="338"/>
    </row>
    <row r="769" spans="5:6">
      <c r="E769" s="337"/>
      <c r="F769" s="338"/>
    </row>
    <row r="770" spans="5:6">
      <c r="E770" s="337"/>
      <c r="F770" s="338"/>
    </row>
    <row r="771" spans="5:6">
      <c r="E771" s="337"/>
      <c r="F771" s="338"/>
    </row>
    <row r="772" spans="5:6">
      <c r="E772" s="337"/>
      <c r="F772" s="338"/>
    </row>
    <row r="773" spans="5:6">
      <c r="E773" s="337"/>
      <c r="F773" s="338"/>
    </row>
    <row r="774" spans="5:6">
      <c r="E774" s="337"/>
      <c r="F774" s="338"/>
    </row>
    <row r="775" spans="5:6">
      <c r="E775" s="337"/>
      <c r="F775" s="338"/>
    </row>
    <row r="776" spans="5:6">
      <c r="E776" s="337"/>
      <c r="F776" s="338"/>
    </row>
    <row r="777" spans="5:6">
      <c r="E777" s="337"/>
      <c r="F777" s="338"/>
    </row>
    <row r="778" spans="5:6">
      <c r="E778" s="337"/>
      <c r="F778" s="338"/>
    </row>
    <row r="779" spans="5:6">
      <c r="E779" s="337"/>
      <c r="F779" s="338"/>
    </row>
    <row r="780" spans="5:6">
      <c r="E780" s="337"/>
      <c r="F780" s="338"/>
    </row>
    <row r="781" spans="5:6">
      <c r="E781" s="337"/>
      <c r="F781" s="338"/>
    </row>
    <row r="782" spans="5:6">
      <c r="E782" s="337"/>
      <c r="F782" s="338"/>
    </row>
    <row r="783" spans="5:6">
      <c r="E783" s="337"/>
      <c r="F783" s="338"/>
    </row>
    <row r="784" spans="5:6">
      <c r="E784" s="337"/>
      <c r="F784" s="338"/>
    </row>
    <row r="785" spans="5:6">
      <c r="E785" s="337"/>
      <c r="F785" s="338"/>
    </row>
    <row r="786" spans="5:6">
      <c r="E786" s="337"/>
      <c r="F786" s="338"/>
    </row>
    <row r="787" spans="5:6">
      <c r="E787" s="337"/>
      <c r="F787" s="338"/>
    </row>
    <row r="788" spans="5:6">
      <c r="E788" s="337"/>
      <c r="F788" s="338"/>
    </row>
    <row r="789" spans="5:6">
      <c r="E789" s="337"/>
      <c r="F789" s="338"/>
    </row>
    <row r="790" spans="5:6">
      <c r="E790" s="337"/>
      <c r="F790" s="338"/>
    </row>
    <row r="791" spans="5:6">
      <c r="E791" s="337"/>
      <c r="F791" s="338"/>
    </row>
    <row r="792" spans="5:6">
      <c r="E792" s="337"/>
      <c r="F792" s="338"/>
    </row>
    <row r="793" spans="5:6">
      <c r="E793" s="337"/>
      <c r="F793" s="338"/>
    </row>
    <row r="794" spans="5:6">
      <c r="E794" s="337"/>
      <c r="F794" s="338"/>
    </row>
    <row r="795" spans="5:6">
      <c r="E795" s="337"/>
      <c r="F795" s="338"/>
    </row>
    <row r="796" spans="5:6">
      <c r="E796" s="337"/>
      <c r="F796" s="338"/>
    </row>
    <row r="797" spans="5:6">
      <c r="E797" s="337"/>
      <c r="F797" s="338"/>
    </row>
    <row r="798" spans="5:6">
      <c r="E798" s="337"/>
      <c r="F798" s="338"/>
    </row>
    <row r="799" spans="5:6">
      <c r="E799" s="337"/>
      <c r="F799" s="338"/>
    </row>
    <row r="800" spans="5:6">
      <c r="E800" s="337"/>
      <c r="F800" s="338"/>
    </row>
    <row r="801" spans="5:6">
      <c r="E801" s="337"/>
      <c r="F801" s="338"/>
    </row>
    <row r="802" spans="5:6">
      <c r="E802" s="337"/>
      <c r="F802" s="338"/>
    </row>
    <row r="803" spans="5:6">
      <c r="E803" s="337"/>
      <c r="F803" s="338"/>
    </row>
    <row r="804" spans="5:6">
      <c r="E804" s="337"/>
      <c r="F804" s="338"/>
    </row>
    <row r="805" spans="5:6">
      <c r="E805" s="337"/>
      <c r="F805" s="338"/>
    </row>
    <row r="806" spans="5:6">
      <c r="E806" s="337"/>
      <c r="F806" s="338"/>
    </row>
    <row r="807" spans="5:6">
      <c r="E807" s="337"/>
      <c r="F807" s="338"/>
    </row>
    <row r="808" spans="5:6">
      <c r="E808" s="337"/>
      <c r="F808" s="338"/>
    </row>
    <row r="809" spans="5:6">
      <c r="E809" s="337"/>
      <c r="F809" s="338"/>
    </row>
    <row r="810" spans="5:6">
      <c r="E810" s="337"/>
      <c r="F810" s="338"/>
    </row>
    <row r="811" spans="5:6">
      <c r="E811" s="337"/>
      <c r="F811" s="338"/>
    </row>
    <row r="812" spans="5:6">
      <c r="E812" s="337"/>
      <c r="F812" s="338"/>
    </row>
    <row r="813" spans="5:6">
      <c r="E813" s="337"/>
      <c r="F813" s="338"/>
    </row>
    <row r="814" spans="5:6">
      <c r="E814" s="337"/>
      <c r="F814" s="338"/>
    </row>
    <row r="815" spans="5:6">
      <c r="E815" s="337"/>
      <c r="F815" s="338"/>
    </row>
    <row r="816" spans="5:6">
      <c r="E816" s="337"/>
      <c r="F816" s="338"/>
    </row>
    <row r="817" spans="5:6">
      <c r="E817" s="337"/>
      <c r="F817" s="338"/>
    </row>
    <row r="818" spans="5:6">
      <c r="E818" s="337"/>
      <c r="F818" s="338"/>
    </row>
    <row r="819" spans="5:6">
      <c r="E819" s="337"/>
      <c r="F819" s="338"/>
    </row>
    <row r="820" spans="5:6">
      <c r="E820" s="337"/>
      <c r="F820" s="338"/>
    </row>
    <row r="821" spans="5:6">
      <c r="E821" s="337"/>
      <c r="F821" s="338"/>
    </row>
    <row r="822" spans="5:6">
      <c r="E822" s="337"/>
      <c r="F822" s="338"/>
    </row>
    <row r="823" spans="5:6">
      <c r="E823" s="337"/>
      <c r="F823" s="338"/>
    </row>
    <row r="824" spans="5:6">
      <c r="E824" s="337"/>
      <c r="F824" s="338"/>
    </row>
    <row r="825" spans="5:6">
      <c r="E825" s="337"/>
      <c r="F825" s="338"/>
    </row>
    <row r="826" spans="5:6">
      <c r="E826" s="337"/>
      <c r="F826" s="338"/>
    </row>
    <row r="827" spans="5:6">
      <c r="E827" s="337"/>
      <c r="F827" s="338"/>
    </row>
    <row r="828" spans="5:6">
      <c r="E828" s="337"/>
      <c r="F828" s="338"/>
    </row>
    <row r="829" spans="5:6">
      <c r="E829" s="337"/>
      <c r="F829" s="338"/>
    </row>
    <row r="830" spans="5:6">
      <c r="E830" s="337"/>
      <c r="F830" s="338"/>
    </row>
    <row r="831" spans="5:6">
      <c r="E831" s="337"/>
      <c r="F831" s="338"/>
    </row>
    <row r="832" spans="5:6">
      <c r="E832" s="337"/>
      <c r="F832" s="338"/>
    </row>
    <row r="833" spans="5:6">
      <c r="E833" s="337"/>
      <c r="F833" s="338"/>
    </row>
    <row r="834" spans="5:6">
      <c r="E834" s="337"/>
      <c r="F834" s="338"/>
    </row>
    <row r="835" spans="5:6">
      <c r="E835" s="337"/>
      <c r="F835" s="338"/>
    </row>
    <row r="836" spans="5:6">
      <c r="E836" s="337"/>
      <c r="F836" s="338"/>
    </row>
    <row r="837" spans="5:6">
      <c r="E837" s="337"/>
      <c r="F837" s="338"/>
    </row>
    <row r="838" spans="5:6">
      <c r="E838" s="337"/>
      <c r="F838" s="338"/>
    </row>
    <row r="839" spans="5:6">
      <c r="E839" s="337"/>
      <c r="F839" s="338"/>
    </row>
    <row r="840" spans="5:6">
      <c r="E840" s="337"/>
      <c r="F840" s="338"/>
    </row>
    <row r="841" spans="5:6">
      <c r="E841" s="337"/>
      <c r="F841" s="338"/>
    </row>
    <row r="842" spans="5:6">
      <c r="E842" s="337"/>
      <c r="F842" s="338"/>
    </row>
    <row r="843" spans="5:6">
      <c r="E843" s="337"/>
      <c r="F843" s="338"/>
    </row>
    <row r="844" spans="5:6">
      <c r="E844" s="337"/>
      <c r="F844" s="338"/>
    </row>
    <row r="845" spans="5:6">
      <c r="E845" s="337"/>
      <c r="F845" s="338"/>
    </row>
    <row r="846" spans="5:6">
      <c r="E846" s="337"/>
      <c r="F846" s="338"/>
    </row>
    <row r="847" spans="5:6">
      <c r="E847" s="337"/>
      <c r="F847" s="338"/>
    </row>
    <row r="848" spans="5:6">
      <c r="E848" s="337"/>
      <c r="F848" s="338"/>
    </row>
    <row r="849" spans="5:6">
      <c r="E849" s="337"/>
      <c r="F849" s="338"/>
    </row>
    <row r="850" spans="5:6">
      <c r="E850" s="337"/>
      <c r="F850" s="338"/>
    </row>
    <row r="851" spans="5:6">
      <c r="E851" s="337"/>
      <c r="F851" s="338"/>
    </row>
    <row r="852" spans="5:6">
      <c r="E852" s="337"/>
      <c r="F852" s="338"/>
    </row>
    <row r="853" spans="5:6">
      <c r="E853" s="337"/>
      <c r="F853" s="338"/>
    </row>
    <row r="854" spans="5:6">
      <c r="E854" s="337"/>
      <c r="F854" s="338"/>
    </row>
    <row r="855" spans="5:6">
      <c r="E855" s="337"/>
      <c r="F855" s="338"/>
    </row>
    <row r="856" spans="5:6">
      <c r="E856" s="337"/>
      <c r="F856" s="338"/>
    </row>
    <row r="857" spans="5:6">
      <c r="E857" s="337"/>
      <c r="F857" s="338"/>
    </row>
    <row r="858" spans="5:6">
      <c r="E858" s="337"/>
      <c r="F858" s="338"/>
    </row>
    <row r="859" spans="5:6">
      <c r="E859" s="337"/>
      <c r="F859" s="338"/>
    </row>
    <row r="860" spans="5:6">
      <c r="E860" s="337"/>
      <c r="F860" s="338"/>
    </row>
    <row r="861" spans="5:6">
      <c r="E861" s="337"/>
      <c r="F861" s="338"/>
    </row>
    <row r="862" spans="5:6">
      <c r="E862" s="337"/>
      <c r="F862" s="338"/>
    </row>
    <row r="863" spans="5:6">
      <c r="E863" s="337"/>
      <c r="F863" s="338"/>
    </row>
    <row r="864" spans="5:6">
      <c r="E864" s="337"/>
      <c r="F864" s="338"/>
    </row>
    <row r="865" spans="5:6">
      <c r="E865" s="337"/>
      <c r="F865" s="338"/>
    </row>
    <row r="866" spans="5:6">
      <c r="E866" s="337"/>
      <c r="F866" s="338"/>
    </row>
    <row r="867" spans="5:6">
      <c r="E867" s="337"/>
      <c r="F867" s="338"/>
    </row>
    <row r="868" spans="5:6">
      <c r="E868" s="337"/>
      <c r="F868" s="338"/>
    </row>
    <row r="869" spans="5:6">
      <c r="E869" s="337"/>
      <c r="F869" s="338"/>
    </row>
    <row r="870" spans="5:6">
      <c r="E870" s="337"/>
      <c r="F870" s="338"/>
    </row>
    <row r="871" spans="5:6">
      <c r="E871" s="337"/>
      <c r="F871" s="338"/>
    </row>
    <row r="872" spans="5:6">
      <c r="E872" s="337"/>
      <c r="F872" s="338"/>
    </row>
    <row r="873" spans="5:6">
      <c r="E873" s="337"/>
      <c r="F873" s="338"/>
    </row>
    <row r="874" spans="5:6">
      <c r="E874" s="337"/>
      <c r="F874" s="338"/>
    </row>
    <row r="875" spans="5:6">
      <c r="E875" s="337"/>
      <c r="F875" s="338"/>
    </row>
    <row r="876" spans="5:6">
      <c r="E876" s="337"/>
      <c r="F876" s="338"/>
    </row>
    <row r="877" spans="5:6">
      <c r="E877" s="337"/>
      <c r="F877" s="338"/>
    </row>
    <row r="878" spans="5:6">
      <c r="E878" s="337"/>
      <c r="F878" s="338"/>
    </row>
    <row r="879" spans="5:6">
      <c r="E879" s="337"/>
      <c r="F879" s="338"/>
    </row>
    <row r="880" spans="5:6">
      <c r="E880" s="337"/>
      <c r="F880" s="338"/>
    </row>
    <row r="881" spans="5:6">
      <c r="E881" s="337"/>
      <c r="F881" s="338"/>
    </row>
    <row r="882" spans="5:6">
      <c r="E882" s="337"/>
      <c r="F882" s="338"/>
    </row>
    <row r="883" spans="5:6">
      <c r="E883" s="337"/>
      <c r="F883" s="338"/>
    </row>
    <row r="884" spans="5:6">
      <c r="E884" s="337"/>
      <c r="F884" s="338"/>
    </row>
    <row r="885" spans="5:6">
      <c r="E885" s="337"/>
      <c r="F885" s="338"/>
    </row>
    <row r="886" spans="5:6">
      <c r="E886" s="337"/>
      <c r="F886" s="338"/>
    </row>
    <row r="887" spans="5:6">
      <c r="E887" s="337"/>
      <c r="F887" s="338"/>
    </row>
    <row r="888" spans="5:6">
      <c r="E888" s="337"/>
      <c r="F888" s="338"/>
    </row>
    <row r="889" spans="5:6">
      <c r="E889" s="337"/>
      <c r="F889" s="338"/>
    </row>
    <row r="890" spans="5:6">
      <c r="E890" s="337"/>
      <c r="F890" s="338"/>
    </row>
    <row r="891" spans="5:6">
      <c r="E891" s="337"/>
      <c r="F891" s="338"/>
    </row>
    <row r="892" spans="5:6">
      <c r="E892" s="337"/>
      <c r="F892" s="338"/>
    </row>
    <row r="893" spans="5:6">
      <c r="E893" s="337"/>
      <c r="F893" s="338"/>
    </row>
    <row r="894" spans="5:6">
      <c r="E894" s="337"/>
      <c r="F894" s="338"/>
    </row>
    <row r="895" spans="5:6">
      <c r="E895" s="337"/>
      <c r="F895" s="338"/>
    </row>
    <row r="896" spans="5:6">
      <c r="E896" s="337"/>
      <c r="F896" s="338"/>
    </row>
    <row r="897" spans="5:6">
      <c r="E897" s="337"/>
      <c r="F897" s="338"/>
    </row>
    <row r="898" spans="5:6">
      <c r="E898" s="337"/>
      <c r="F898" s="338"/>
    </row>
    <row r="899" spans="5:6">
      <c r="E899" s="337"/>
      <c r="F899" s="338"/>
    </row>
    <row r="900" spans="5:6">
      <c r="E900" s="337"/>
      <c r="F900" s="338"/>
    </row>
    <row r="901" spans="5:6">
      <c r="E901" s="337"/>
      <c r="F901" s="338"/>
    </row>
    <row r="902" spans="5:6">
      <c r="E902" s="337"/>
      <c r="F902" s="338"/>
    </row>
    <row r="903" spans="5:6">
      <c r="E903" s="337"/>
      <c r="F903" s="338"/>
    </row>
    <row r="904" spans="5:6">
      <c r="E904" s="337"/>
      <c r="F904" s="338"/>
    </row>
    <row r="905" spans="5:6">
      <c r="E905" s="337"/>
      <c r="F905" s="338"/>
    </row>
    <row r="906" spans="5:6">
      <c r="E906" s="337"/>
      <c r="F906" s="338"/>
    </row>
    <row r="907" spans="5:6">
      <c r="E907" s="337"/>
      <c r="F907" s="338"/>
    </row>
    <row r="908" spans="5:6">
      <c r="E908" s="337"/>
      <c r="F908" s="338"/>
    </row>
    <row r="909" spans="5:6">
      <c r="E909" s="337"/>
      <c r="F909" s="338"/>
    </row>
    <row r="910" spans="5:6">
      <c r="E910" s="337"/>
      <c r="F910" s="338"/>
    </row>
    <row r="911" spans="5:6">
      <c r="E911" s="337"/>
      <c r="F911" s="338"/>
    </row>
    <row r="912" spans="5:6">
      <c r="E912" s="337"/>
      <c r="F912" s="338"/>
    </row>
    <row r="913" spans="5:6">
      <c r="E913" s="337"/>
      <c r="F913" s="338"/>
    </row>
    <row r="914" spans="5:6">
      <c r="E914" s="337"/>
      <c r="F914" s="338"/>
    </row>
    <row r="915" spans="5:6">
      <c r="E915" s="337"/>
      <c r="F915" s="338"/>
    </row>
    <row r="916" spans="5:6">
      <c r="E916" s="337"/>
      <c r="F916" s="338"/>
    </row>
    <row r="917" spans="5:6">
      <c r="E917" s="337"/>
      <c r="F917" s="338"/>
    </row>
    <row r="918" spans="5:6">
      <c r="E918" s="337"/>
      <c r="F918" s="338"/>
    </row>
    <row r="919" spans="5:6">
      <c r="E919" s="337"/>
      <c r="F919" s="338"/>
    </row>
    <row r="920" spans="5:6">
      <c r="E920" s="337"/>
      <c r="F920" s="338"/>
    </row>
    <row r="921" spans="5:6">
      <c r="E921" s="337"/>
      <c r="F921" s="338"/>
    </row>
    <row r="922" spans="5:6">
      <c r="E922" s="337"/>
      <c r="F922" s="338"/>
    </row>
    <row r="923" spans="5:6">
      <c r="E923" s="337"/>
      <c r="F923" s="338"/>
    </row>
    <row r="924" spans="5:6">
      <c r="E924" s="337"/>
      <c r="F924" s="338"/>
    </row>
    <row r="925" spans="5:6">
      <c r="E925" s="337"/>
      <c r="F925" s="338"/>
    </row>
    <row r="926" spans="5:6">
      <c r="E926" s="337"/>
      <c r="F926" s="338"/>
    </row>
    <row r="927" spans="5:6">
      <c r="E927" s="337"/>
      <c r="F927" s="338"/>
    </row>
    <row r="928" spans="5:6">
      <c r="E928" s="337"/>
      <c r="F928" s="338"/>
    </row>
    <row r="929" spans="5:6">
      <c r="E929" s="337"/>
      <c r="F929" s="338"/>
    </row>
    <row r="930" spans="5:6">
      <c r="E930" s="337"/>
      <c r="F930" s="338"/>
    </row>
    <row r="931" spans="5:6">
      <c r="E931" s="337"/>
      <c r="F931" s="338"/>
    </row>
    <row r="932" spans="5:6">
      <c r="E932" s="337"/>
      <c r="F932" s="338"/>
    </row>
    <row r="933" spans="5:6">
      <c r="E933" s="337"/>
      <c r="F933" s="338"/>
    </row>
    <row r="934" spans="5:6">
      <c r="E934" s="337"/>
      <c r="F934" s="338"/>
    </row>
    <row r="935" spans="5:6">
      <c r="E935" s="337"/>
      <c r="F935" s="338"/>
    </row>
    <row r="936" spans="5:6">
      <c r="E936" s="337"/>
      <c r="F936" s="338"/>
    </row>
    <row r="937" spans="5:6">
      <c r="E937" s="337"/>
      <c r="F937" s="338"/>
    </row>
    <row r="938" spans="5:6">
      <c r="E938" s="337"/>
      <c r="F938" s="338"/>
    </row>
    <row r="939" spans="5:6">
      <c r="E939" s="337"/>
      <c r="F939" s="338"/>
    </row>
    <row r="940" spans="5:6">
      <c r="E940" s="337"/>
      <c r="F940" s="338"/>
    </row>
    <row r="941" spans="5:6">
      <c r="E941" s="337"/>
      <c r="F941" s="338"/>
    </row>
    <row r="942" spans="5:6">
      <c r="E942" s="337"/>
      <c r="F942" s="338"/>
    </row>
    <row r="943" spans="5:6">
      <c r="E943" s="337"/>
      <c r="F943" s="338"/>
    </row>
    <row r="944" spans="5:6">
      <c r="E944" s="337"/>
      <c r="F944" s="338"/>
    </row>
    <row r="945" spans="5:6">
      <c r="E945" s="337"/>
      <c r="F945" s="338"/>
    </row>
    <row r="946" spans="5:6">
      <c r="E946" s="337"/>
      <c r="F946" s="338"/>
    </row>
    <row r="947" spans="5:6">
      <c r="E947" s="337"/>
      <c r="F947" s="338"/>
    </row>
    <row r="948" spans="5:6">
      <c r="E948" s="337"/>
      <c r="F948" s="338"/>
    </row>
    <row r="949" spans="5:6">
      <c r="E949" s="337"/>
      <c r="F949" s="338"/>
    </row>
    <row r="950" spans="5:6">
      <c r="E950" s="337"/>
      <c r="F950" s="338"/>
    </row>
    <row r="951" spans="5:6">
      <c r="E951" s="337"/>
      <c r="F951" s="338"/>
    </row>
    <row r="952" spans="5:6">
      <c r="E952" s="337"/>
      <c r="F952" s="338"/>
    </row>
    <row r="953" spans="5:6">
      <c r="E953" s="337"/>
      <c r="F953" s="338"/>
    </row>
    <row r="954" spans="5:6">
      <c r="E954" s="337"/>
      <c r="F954" s="338"/>
    </row>
    <row r="955" spans="5:6">
      <c r="E955" s="337"/>
      <c r="F955" s="338"/>
    </row>
    <row r="956" spans="5:6">
      <c r="E956" s="337"/>
      <c r="F956" s="338"/>
    </row>
    <row r="957" spans="5:6">
      <c r="E957" s="337"/>
      <c r="F957" s="338"/>
    </row>
    <row r="958" spans="5:6">
      <c r="E958" s="337"/>
      <c r="F958" s="338"/>
    </row>
    <row r="959" spans="5:6">
      <c r="E959" s="337"/>
      <c r="F959" s="338"/>
    </row>
    <row r="960" spans="5:6">
      <c r="E960" s="337"/>
      <c r="F960" s="338"/>
    </row>
    <row r="961" spans="5:6">
      <c r="E961" s="337"/>
      <c r="F961" s="338"/>
    </row>
    <row r="962" spans="5:6">
      <c r="E962" s="337"/>
      <c r="F962" s="338"/>
    </row>
    <row r="963" spans="5:6">
      <c r="E963" s="337"/>
      <c r="F963" s="338"/>
    </row>
    <row r="964" spans="5:6">
      <c r="E964" s="337"/>
      <c r="F964" s="338"/>
    </row>
    <row r="965" spans="5:6">
      <c r="E965" s="337"/>
      <c r="F965" s="338"/>
    </row>
    <row r="966" spans="5:6">
      <c r="E966" s="337"/>
      <c r="F966" s="338"/>
    </row>
    <row r="967" spans="5:6">
      <c r="E967" s="337"/>
      <c r="F967" s="338"/>
    </row>
    <row r="968" spans="5:6">
      <c r="E968" s="337"/>
      <c r="F968" s="338"/>
    </row>
    <row r="969" spans="5:6">
      <c r="E969" s="337"/>
      <c r="F969" s="338"/>
    </row>
    <row r="970" spans="5:6">
      <c r="E970" s="337"/>
      <c r="F970" s="338"/>
    </row>
    <row r="971" spans="5:6">
      <c r="E971" s="337"/>
      <c r="F971" s="338"/>
    </row>
    <row r="972" spans="5:6">
      <c r="E972" s="337"/>
      <c r="F972" s="338"/>
    </row>
    <row r="973" spans="5:6">
      <c r="E973" s="337"/>
      <c r="F973" s="338"/>
    </row>
    <row r="974" spans="5:6">
      <c r="E974" s="337"/>
      <c r="F974" s="338"/>
    </row>
    <row r="975" spans="5:6">
      <c r="E975" s="337"/>
      <c r="F975" s="338"/>
    </row>
    <row r="976" spans="5:6">
      <c r="E976" s="337"/>
      <c r="F976" s="338"/>
    </row>
    <row r="977" spans="5:6">
      <c r="E977" s="337"/>
      <c r="F977" s="338"/>
    </row>
    <row r="978" spans="5:6">
      <c r="E978" s="337"/>
      <c r="F978" s="338"/>
    </row>
    <row r="979" spans="5:6">
      <c r="E979" s="337"/>
      <c r="F979" s="338"/>
    </row>
    <row r="980" spans="5:6">
      <c r="E980" s="337"/>
      <c r="F980" s="338"/>
    </row>
    <row r="981" spans="5:6">
      <c r="E981" s="337"/>
      <c r="F981" s="338"/>
    </row>
    <row r="982" spans="5:6">
      <c r="E982" s="337"/>
      <c r="F982" s="338"/>
    </row>
    <row r="983" spans="5:6">
      <c r="E983" s="337"/>
      <c r="F983" s="338"/>
    </row>
    <row r="984" spans="5:6">
      <c r="E984" s="337"/>
      <c r="F984" s="338"/>
    </row>
    <row r="985" spans="5:6">
      <c r="E985" s="337"/>
      <c r="F985" s="338"/>
    </row>
    <row r="986" spans="5:6">
      <c r="E986" s="337"/>
      <c r="F986" s="338"/>
    </row>
    <row r="987" spans="5:6">
      <c r="E987" s="337"/>
      <c r="F987" s="338"/>
    </row>
    <row r="988" spans="5:6">
      <c r="E988" s="337"/>
      <c r="F988" s="338"/>
    </row>
    <row r="989" spans="5:6">
      <c r="E989" s="337"/>
      <c r="F989" s="338"/>
    </row>
    <row r="990" spans="5:6">
      <c r="E990" s="337"/>
      <c r="F990" s="338"/>
    </row>
    <row r="991" spans="5:6">
      <c r="E991" s="337"/>
      <c r="F991" s="338"/>
    </row>
    <row r="992" spans="5:6">
      <c r="E992" s="337"/>
      <c r="F992" s="338"/>
    </row>
    <row r="993" spans="5:6">
      <c r="E993" s="337"/>
      <c r="F993" s="338"/>
    </row>
    <row r="994" spans="5:6">
      <c r="E994" s="337"/>
      <c r="F994" s="338"/>
    </row>
    <row r="995" spans="5:6">
      <c r="E995" s="337"/>
      <c r="F995" s="338"/>
    </row>
    <row r="996" spans="5:6">
      <c r="E996" s="337"/>
      <c r="F996" s="338"/>
    </row>
    <row r="997" spans="5:6">
      <c r="E997" s="337"/>
      <c r="F997" s="338"/>
    </row>
    <row r="998" spans="5:6">
      <c r="E998" s="337"/>
      <c r="F998" s="338"/>
    </row>
    <row r="999" spans="5:6">
      <c r="E999" s="337"/>
      <c r="F999" s="338"/>
    </row>
    <row r="1000" spans="5:6">
      <c r="E1000" s="337"/>
      <c r="F1000" s="338"/>
    </row>
    <row r="1001" spans="5:6">
      <c r="E1001" s="337"/>
      <c r="F1001" s="338"/>
    </row>
    <row r="1002" spans="5:6">
      <c r="E1002" s="337"/>
      <c r="F1002" s="338"/>
    </row>
    <row r="1003" spans="5:6">
      <c r="E1003" s="337"/>
      <c r="F1003" s="338"/>
    </row>
    <row r="1004" spans="5:6">
      <c r="E1004" s="337"/>
      <c r="F1004" s="338"/>
    </row>
    <row r="1005" spans="5:6">
      <c r="E1005" s="337"/>
      <c r="F1005" s="338"/>
    </row>
    <row r="1006" spans="5:6">
      <c r="E1006" s="337"/>
      <c r="F1006" s="338"/>
    </row>
    <row r="1007" spans="5:6">
      <c r="E1007" s="337"/>
      <c r="F1007" s="338"/>
    </row>
    <row r="1008" spans="5:6">
      <c r="E1008" s="337"/>
      <c r="F1008" s="338"/>
    </row>
    <row r="1009" spans="5:6">
      <c r="E1009" s="337"/>
      <c r="F1009" s="338"/>
    </row>
    <row r="1010" spans="5:6">
      <c r="E1010" s="337"/>
      <c r="F1010" s="338"/>
    </row>
    <row r="1011" spans="5:6">
      <c r="E1011" s="337"/>
      <c r="F1011" s="338"/>
    </row>
    <row r="1012" spans="5:6">
      <c r="E1012" s="337"/>
      <c r="F1012" s="338"/>
    </row>
    <row r="1013" spans="5:6">
      <c r="E1013" s="337"/>
      <c r="F1013" s="338"/>
    </row>
    <row r="1014" spans="5:6">
      <c r="E1014" s="337"/>
      <c r="F1014" s="338"/>
    </row>
    <row r="1015" spans="5:6">
      <c r="E1015" s="337"/>
      <c r="F1015" s="338"/>
    </row>
    <row r="1016" spans="5:6">
      <c r="E1016" s="337"/>
      <c r="F1016" s="338"/>
    </row>
    <row r="1017" spans="5:6">
      <c r="E1017" s="337"/>
      <c r="F1017" s="338"/>
    </row>
    <row r="1018" spans="5:6">
      <c r="E1018" s="337"/>
      <c r="F1018" s="338"/>
    </row>
    <row r="1019" spans="5:6">
      <c r="E1019" s="337"/>
      <c r="F1019" s="338"/>
    </row>
    <row r="1020" spans="5:6">
      <c r="E1020" s="337"/>
      <c r="F1020" s="338"/>
    </row>
    <row r="1021" spans="5:6">
      <c r="E1021" s="337"/>
      <c r="F1021" s="338"/>
    </row>
    <row r="1022" spans="5:6">
      <c r="E1022" s="337"/>
      <c r="F1022" s="338"/>
    </row>
    <row r="1023" spans="5:6">
      <c r="E1023" s="337"/>
      <c r="F1023" s="338"/>
    </row>
    <row r="1024" spans="5:6">
      <c r="E1024" s="337"/>
      <c r="F1024" s="338"/>
    </row>
    <row r="1025" spans="5:6">
      <c r="E1025" s="337"/>
      <c r="F1025" s="338"/>
    </row>
    <row r="1026" spans="5:6">
      <c r="E1026" s="337"/>
      <c r="F1026" s="338"/>
    </row>
    <row r="1027" spans="5:6">
      <c r="E1027" s="337"/>
      <c r="F1027" s="338"/>
    </row>
    <row r="1028" spans="5:6">
      <c r="E1028" s="337"/>
      <c r="F1028" s="338"/>
    </row>
    <row r="1029" spans="5:6">
      <c r="E1029" s="337"/>
      <c r="F1029" s="338"/>
    </row>
    <row r="1030" spans="5:6">
      <c r="E1030" s="337"/>
      <c r="F1030" s="338"/>
    </row>
    <row r="1031" spans="5:6">
      <c r="E1031" s="337"/>
      <c r="F1031" s="338"/>
    </row>
    <row r="1032" spans="5:6">
      <c r="E1032" s="337"/>
      <c r="F1032" s="338"/>
    </row>
    <row r="1033" spans="5:6">
      <c r="E1033" s="337"/>
      <c r="F1033" s="338"/>
    </row>
    <row r="1034" spans="5:6">
      <c r="E1034" s="337"/>
      <c r="F1034" s="338"/>
    </row>
    <row r="1035" spans="5:6">
      <c r="E1035" s="337"/>
      <c r="F1035" s="338"/>
    </row>
    <row r="1036" spans="5:6">
      <c r="E1036" s="337"/>
      <c r="F1036" s="338"/>
    </row>
    <row r="1037" spans="5:6">
      <c r="E1037" s="337"/>
      <c r="F1037" s="338"/>
    </row>
    <row r="1038" spans="5:6">
      <c r="E1038" s="337"/>
      <c r="F1038" s="338"/>
    </row>
    <row r="1039" spans="5:6">
      <c r="E1039" s="337"/>
      <c r="F1039" s="338"/>
    </row>
    <row r="1040" spans="5:6">
      <c r="E1040" s="337"/>
      <c r="F1040" s="338"/>
    </row>
    <row r="1041" spans="5:6">
      <c r="E1041" s="337"/>
      <c r="F1041" s="338"/>
    </row>
    <row r="1042" spans="5:6">
      <c r="E1042" s="337"/>
      <c r="F1042" s="338"/>
    </row>
    <row r="1043" spans="5:6">
      <c r="E1043" s="337"/>
      <c r="F1043" s="338"/>
    </row>
    <row r="1044" spans="5:6">
      <c r="E1044" s="337"/>
      <c r="F1044" s="338"/>
    </row>
    <row r="1045" spans="5:6">
      <c r="E1045" s="337"/>
      <c r="F1045" s="338"/>
    </row>
    <row r="1046" spans="5:6">
      <c r="E1046" s="337"/>
      <c r="F1046" s="338"/>
    </row>
    <row r="1047" spans="5:6">
      <c r="E1047" s="337"/>
      <c r="F1047" s="338"/>
    </row>
    <row r="1048" spans="5:6">
      <c r="E1048" s="337"/>
      <c r="F1048" s="338"/>
    </row>
    <row r="1049" spans="5:6">
      <c r="E1049" s="337"/>
      <c r="F1049" s="338"/>
    </row>
    <row r="1050" spans="5:6">
      <c r="E1050" s="337"/>
      <c r="F1050" s="338"/>
    </row>
    <row r="1051" spans="5:6">
      <c r="E1051" s="337"/>
      <c r="F1051" s="338"/>
    </row>
    <row r="1052" spans="5:6">
      <c r="E1052" s="337"/>
      <c r="F1052" s="338"/>
    </row>
    <row r="1053" spans="5:6">
      <c r="E1053" s="337"/>
      <c r="F1053" s="338"/>
    </row>
    <row r="1054" spans="5:6">
      <c r="E1054" s="337"/>
      <c r="F1054" s="338"/>
    </row>
    <row r="1055" spans="5:6">
      <c r="E1055" s="337"/>
      <c r="F1055" s="338"/>
    </row>
    <row r="1056" spans="5:6">
      <c r="E1056" s="337"/>
      <c r="F1056" s="338"/>
    </row>
    <row r="1057" spans="5:6">
      <c r="E1057" s="337"/>
      <c r="F1057" s="338"/>
    </row>
    <row r="1058" spans="5:6">
      <c r="E1058" s="337"/>
      <c r="F1058" s="338"/>
    </row>
    <row r="1059" spans="5:6">
      <c r="E1059" s="337"/>
      <c r="F1059" s="338"/>
    </row>
    <row r="1060" spans="5:6">
      <c r="E1060" s="337"/>
      <c r="F1060" s="338"/>
    </row>
    <row r="1061" spans="5:6">
      <c r="E1061" s="337"/>
      <c r="F1061" s="338"/>
    </row>
    <row r="1062" spans="5:6">
      <c r="E1062" s="337"/>
      <c r="F1062" s="338"/>
    </row>
    <row r="1063" spans="5:6">
      <c r="E1063" s="337"/>
      <c r="F1063" s="338"/>
    </row>
    <row r="1064" spans="5:6">
      <c r="E1064" s="337"/>
      <c r="F1064" s="338"/>
    </row>
    <row r="1065" spans="5:6">
      <c r="E1065" s="337"/>
      <c r="F1065" s="338"/>
    </row>
    <row r="1066" spans="5:6">
      <c r="E1066" s="337"/>
      <c r="F1066" s="338"/>
    </row>
    <row r="1067" spans="5:6">
      <c r="E1067" s="337"/>
      <c r="F1067" s="338"/>
    </row>
    <row r="1068" spans="5:6">
      <c r="E1068" s="337"/>
      <c r="F1068" s="338"/>
    </row>
    <row r="1069" spans="5:6">
      <c r="E1069" s="337"/>
      <c r="F1069" s="338"/>
    </row>
    <row r="1070" spans="5:6">
      <c r="E1070" s="337"/>
      <c r="F1070" s="338"/>
    </row>
    <row r="1071" spans="5:6">
      <c r="E1071" s="337"/>
      <c r="F1071" s="338"/>
    </row>
    <row r="1072" spans="5:6">
      <c r="E1072" s="337"/>
      <c r="F1072" s="338"/>
    </row>
    <row r="1073" spans="5:6">
      <c r="E1073" s="337"/>
      <c r="F1073" s="338"/>
    </row>
    <row r="1074" spans="5:6">
      <c r="E1074" s="337"/>
      <c r="F1074" s="338"/>
    </row>
    <row r="1075" spans="5:6">
      <c r="E1075" s="337"/>
      <c r="F1075" s="338"/>
    </row>
    <row r="1076" spans="5:6">
      <c r="E1076" s="337"/>
      <c r="F1076" s="338"/>
    </row>
    <row r="1077" spans="5:6">
      <c r="E1077" s="337"/>
      <c r="F1077" s="338"/>
    </row>
    <row r="1078" spans="5:6">
      <c r="E1078" s="337"/>
      <c r="F1078" s="338"/>
    </row>
    <row r="1079" spans="5:6">
      <c r="E1079" s="337"/>
      <c r="F1079" s="338"/>
    </row>
    <row r="1080" spans="5:6">
      <c r="E1080" s="337"/>
      <c r="F1080" s="338"/>
    </row>
    <row r="1081" spans="5:6">
      <c r="E1081" s="337"/>
      <c r="F1081" s="338"/>
    </row>
    <row r="1082" spans="5:6">
      <c r="E1082" s="337"/>
      <c r="F1082" s="338"/>
    </row>
    <row r="1083" spans="5:6">
      <c r="E1083" s="337"/>
      <c r="F1083" s="338"/>
    </row>
    <row r="1084" spans="5:6">
      <c r="E1084" s="337"/>
      <c r="F1084" s="338"/>
    </row>
    <row r="1085" spans="5:6">
      <c r="E1085" s="337"/>
      <c r="F1085" s="338"/>
    </row>
    <row r="1086" spans="5:6">
      <c r="E1086" s="337"/>
      <c r="F1086" s="338"/>
    </row>
    <row r="1087" spans="5:6">
      <c r="E1087" s="337"/>
      <c r="F1087" s="338"/>
    </row>
    <row r="1088" spans="5:6">
      <c r="E1088" s="337"/>
      <c r="F1088" s="338"/>
    </row>
    <row r="1089" spans="5:6">
      <c r="E1089" s="337"/>
      <c r="F1089" s="338"/>
    </row>
    <row r="1090" spans="5:6">
      <c r="E1090" s="337"/>
      <c r="F1090" s="338"/>
    </row>
    <row r="1091" spans="5:6">
      <c r="E1091" s="337"/>
      <c r="F1091" s="338"/>
    </row>
    <row r="1092" spans="5:6">
      <c r="E1092" s="337"/>
      <c r="F1092" s="338"/>
    </row>
    <row r="1093" spans="5:6">
      <c r="E1093" s="337"/>
      <c r="F1093" s="338"/>
    </row>
    <row r="1094" spans="5:6">
      <c r="E1094" s="337"/>
      <c r="F1094" s="338"/>
    </row>
    <row r="1095" spans="5:6">
      <c r="E1095" s="337"/>
      <c r="F1095" s="338"/>
    </row>
    <row r="1096" spans="5:6">
      <c r="E1096" s="337"/>
      <c r="F1096" s="338"/>
    </row>
    <row r="1097" spans="5:6">
      <c r="E1097" s="337"/>
      <c r="F1097" s="338"/>
    </row>
    <row r="1098" spans="5:6">
      <c r="E1098" s="337"/>
      <c r="F1098" s="338"/>
    </row>
    <row r="1099" spans="5:6">
      <c r="E1099" s="337"/>
      <c r="F1099" s="338"/>
    </row>
    <row r="1100" spans="5:6">
      <c r="E1100" s="337"/>
      <c r="F1100" s="338"/>
    </row>
    <row r="1101" spans="5:6">
      <c r="E1101" s="337"/>
      <c r="F1101" s="338"/>
    </row>
    <row r="1102" spans="5:6">
      <c r="E1102" s="337"/>
      <c r="F1102" s="338"/>
    </row>
    <row r="1103" spans="5:6">
      <c r="E1103" s="337"/>
      <c r="F1103" s="338"/>
    </row>
    <row r="1104" spans="5:6">
      <c r="E1104" s="337"/>
      <c r="F1104" s="338"/>
    </row>
    <row r="1105" spans="5:6">
      <c r="E1105" s="337"/>
      <c r="F1105" s="338"/>
    </row>
    <row r="1106" spans="5:6">
      <c r="E1106" s="337"/>
      <c r="F1106" s="338"/>
    </row>
    <row r="1107" spans="5:6">
      <c r="E1107" s="337"/>
      <c r="F1107" s="338"/>
    </row>
    <row r="1108" spans="5:6">
      <c r="E1108" s="337"/>
      <c r="F1108" s="338"/>
    </row>
    <row r="1109" spans="5:6">
      <c r="E1109" s="337"/>
      <c r="F1109" s="338"/>
    </row>
    <row r="1110" spans="5:6">
      <c r="E1110" s="337"/>
      <c r="F1110" s="338"/>
    </row>
    <row r="1111" spans="5:6">
      <c r="E1111" s="337"/>
      <c r="F1111" s="338"/>
    </row>
    <row r="1112" spans="5:6">
      <c r="E1112" s="337"/>
      <c r="F1112" s="338"/>
    </row>
    <row r="1113" spans="5:6">
      <c r="E1113" s="337"/>
      <c r="F1113" s="338"/>
    </row>
    <row r="1114" spans="5:6">
      <c r="E1114" s="337"/>
      <c r="F1114" s="338"/>
    </row>
    <row r="1115" spans="5:6">
      <c r="E1115" s="337"/>
      <c r="F1115" s="338"/>
    </row>
    <row r="1116" spans="5:6">
      <c r="E1116" s="337"/>
      <c r="F1116" s="338"/>
    </row>
    <row r="1117" spans="5:6">
      <c r="E1117" s="337"/>
      <c r="F1117" s="338"/>
    </row>
    <row r="1118" spans="5:6">
      <c r="E1118" s="337"/>
      <c r="F1118" s="338"/>
    </row>
    <row r="1119" spans="5:6">
      <c r="E1119" s="337"/>
      <c r="F1119" s="338"/>
    </row>
    <row r="1120" spans="5:6">
      <c r="E1120" s="337"/>
      <c r="F1120" s="338"/>
    </row>
    <row r="1121" spans="5:6">
      <c r="E1121" s="337"/>
      <c r="F1121" s="338"/>
    </row>
    <row r="1122" spans="5:6">
      <c r="E1122" s="337"/>
      <c r="F1122" s="338"/>
    </row>
    <row r="1123" spans="5:6">
      <c r="E1123" s="337"/>
      <c r="F1123" s="338"/>
    </row>
    <row r="1124" spans="5:6">
      <c r="E1124" s="337"/>
      <c r="F1124" s="338"/>
    </row>
    <row r="1125" spans="5:6">
      <c r="E1125" s="337"/>
      <c r="F1125" s="338"/>
    </row>
    <row r="1126" spans="5:6">
      <c r="E1126" s="337"/>
      <c r="F1126" s="338"/>
    </row>
    <row r="1127" spans="5:6">
      <c r="E1127" s="337"/>
      <c r="F1127" s="338"/>
    </row>
    <row r="1128" spans="5:6">
      <c r="E1128" s="337"/>
      <c r="F1128" s="338"/>
    </row>
    <row r="1129" spans="5:6">
      <c r="E1129" s="337"/>
      <c r="F1129" s="338"/>
    </row>
    <row r="1130" spans="5:6">
      <c r="E1130" s="337"/>
      <c r="F1130" s="338"/>
    </row>
    <row r="1131" spans="5:6">
      <c r="E1131" s="337"/>
      <c r="F1131" s="338"/>
    </row>
    <row r="1132" spans="5:6">
      <c r="E1132" s="337"/>
      <c r="F1132" s="338"/>
    </row>
    <row r="1133" spans="5:6">
      <c r="E1133" s="337"/>
      <c r="F1133" s="338"/>
    </row>
    <row r="1134" spans="5:6">
      <c r="E1134" s="337"/>
      <c r="F1134" s="338"/>
    </row>
    <row r="1135" spans="5:6">
      <c r="E1135" s="337"/>
      <c r="F1135" s="338"/>
    </row>
    <row r="1136" spans="5:6">
      <c r="E1136" s="337"/>
      <c r="F1136" s="338"/>
    </row>
    <row r="1137" spans="5:6">
      <c r="E1137" s="337"/>
      <c r="F1137" s="338"/>
    </row>
    <row r="1138" spans="5:6">
      <c r="E1138" s="337"/>
      <c r="F1138" s="338"/>
    </row>
    <row r="1139" spans="5:6">
      <c r="E1139" s="337"/>
      <c r="F1139" s="338"/>
    </row>
    <row r="1140" spans="5:6">
      <c r="E1140" s="337"/>
      <c r="F1140" s="338"/>
    </row>
    <row r="1141" spans="5:6">
      <c r="E1141" s="337"/>
      <c r="F1141" s="338"/>
    </row>
    <row r="1142" spans="5:6">
      <c r="E1142" s="337"/>
      <c r="F1142" s="338"/>
    </row>
    <row r="1143" spans="5:6">
      <c r="E1143" s="337"/>
      <c r="F1143" s="338"/>
    </row>
    <row r="1144" spans="5:6">
      <c r="E1144" s="337"/>
      <c r="F1144" s="338"/>
    </row>
    <row r="1145" spans="5:6">
      <c r="E1145" s="337"/>
      <c r="F1145" s="338"/>
    </row>
    <row r="1146" spans="5:6">
      <c r="E1146" s="337"/>
      <c r="F1146" s="338"/>
    </row>
    <row r="1147" spans="5:6">
      <c r="E1147" s="337"/>
      <c r="F1147" s="338"/>
    </row>
    <row r="1148" spans="5:6">
      <c r="E1148" s="337"/>
      <c r="F1148" s="338"/>
    </row>
    <row r="1149" spans="5:6">
      <c r="E1149" s="337"/>
      <c r="F1149" s="338"/>
    </row>
    <row r="1150" spans="5:6">
      <c r="E1150" s="337"/>
      <c r="F1150" s="338"/>
    </row>
    <row r="1151" spans="5:6">
      <c r="E1151" s="337"/>
      <c r="F1151" s="338"/>
    </row>
    <row r="1152" spans="5:6">
      <c r="E1152" s="337"/>
      <c r="F1152" s="338"/>
    </row>
    <row r="1153" spans="5:6">
      <c r="E1153" s="337"/>
      <c r="F1153" s="338"/>
    </row>
    <row r="1154" spans="5:6">
      <c r="E1154" s="337"/>
      <c r="F1154" s="338"/>
    </row>
    <row r="1155" spans="5:6">
      <c r="E1155" s="337"/>
      <c r="F1155" s="338"/>
    </row>
    <row r="1156" spans="5:6">
      <c r="E1156" s="337"/>
      <c r="F1156" s="338"/>
    </row>
    <row r="1157" spans="5:6">
      <c r="E1157" s="337"/>
      <c r="F1157" s="338"/>
    </row>
    <row r="1158" spans="5:6">
      <c r="E1158" s="337"/>
      <c r="F1158" s="338"/>
    </row>
    <row r="1159" spans="5:6">
      <c r="E1159" s="337"/>
      <c r="F1159" s="338"/>
    </row>
    <row r="1160" spans="5:6">
      <c r="E1160" s="337"/>
      <c r="F1160" s="338"/>
    </row>
    <row r="1161" spans="5:6">
      <c r="E1161" s="337"/>
      <c r="F1161" s="338"/>
    </row>
    <row r="1162" spans="5:6">
      <c r="E1162" s="337"/>
      <c r="F1162" s="338"/>
    </row>
    <row r="1163" spans="5:6">
      <c r="E1163" s="337"/>
      <c r="F1163" s="338"/>
    </row>
    <row r="1164" spans="5:6">
      <c r="E1164" s="337"/>
      <c r="F1164" s="338"/>
    </row>
    <row r="1165" spans="5:6">
      <c r="E1165" s="337"/>
      <c r="F1165" s="338"/>
    </row>
    <row r="1166" spans="5:6">
      <c r="E1166" s="337"/>
      <c r="F1166" s="338"/>
    </row>
    <row r="1167" spans="5:6">
      <c r="E1167" s="337"/>
      <c r="F1167" s="338"/>
    </row>
    <row r="1168" spans="5:6">
      <c r="E1168" s="337"/>
      <c r="F1168" s="338"/>
    </row>
    <row r="1169" spans="5:6">
      <c r="E1169" s="337"/>
      <c r="F1169" s="338"/>
    </row>
    <row r="1170" spans="5:6">
      <c r="E1170" s="337"/>
      <c r="F1170" s="338"/>
    </row>
    <row r="1171" spans="5:6">
      <c r="E1171" s="337"/>
      <c r="F1171" s="338"/>
    </row>
    <row r="1172" spans="5:6">
      <c r="E1172" s="337"/>
      <c r="F1172" s="338"/>
    </row>
    <row r="1173" spans="5:6">
      <c r="E1173" s="337"/>
      <c r="F1173" s="338"/>
    </row>
    <row r="1174" spans="5:6">
      <c r="E1174" s="337"/>
      <c r="F1174" s="338"/>
    </row>
    <row r="1175" spans="5:6">
      <c r="E1175" s="337"/>
      <c r="F1175" s="338"/>
    </row>
    <row r="1176" spans="5:6">
      <c r="E1176" s="337"/>
      <c r="F1176" s="338"/>
    </row>
    <row r="1177" spans="5:6">
      <c r="E1177" s="337"/>
      <c r="F1177" s="338"/>
    </row>
    <row r="1178" spans="5:6">
      <c r="E1178" s="337"/>
      <c r="F1178" s="338"/>
    </row>
    <row r="1179" spans="5:6">
      <c r="E1179" s="337"/>
      <c r="F1179" s="338"/>
    </row>
    <row r="1180" spans="5:6">
      <c r="E1180" s="337"/>
      <c r="F1180" s="338"/>
    </row>
    <row r="1181" spans="5:6">
      <c r="E1181" s="337"/>
      <c r="F1181" s="338"/>
    </row>
    <row r="1182" spans="5:6">
      <c r="E1182" s="337"/>
      <c r="F1182" s="338"/>
    </row>
    <row r="1183" spans="5:6">
      <c r="E1183" s="337"/>
      <c r="F1183" s="338"/>
    </row>
    <row r="1184" spans="5:6">
      <c r="E1184" s="337"/>
      <c r="F1184" s="338"/>
    </row>
    <row r="1185" spans="5:6">
      <c r="E1185" s="337"/>
      <c r="F1185" s="338"/>
    </row>
    <row r="1186" spans="5:6">
      <c r="E1186" s="337"/>
      <c r="F1186" s="338"/>
    </row>
    <row r="1187" spans="5:6">
      <c r="E1187" s="337"/>
      <c r="F1187" s="338"/>
    </row>
    <row r="1188" spans="5:6">
      <c r="E1188" s="337"/>
      <c r="F1188" s="338"/>
    </row>
    <row r="1189" spans="5:6">
      <c r="E1189" s="337"/>
      <c r="F1189" s="338"/>
    </row>
    <row r="1190" spans="5:6">
      <c r="E1190" s="337"/>
      <c r="F1190" s="338"/>
    </row>
    <row r="1191" spans="5:6">
      <c r="E1191" s="337"/>
      <c r="F1191" s="338"/>
    </row>
    <row r="1192" spans="5:6">
      <c r="E1192" s="337"/>
      <c r="F1192" s="338"/>
    </row>
    <row r="1193" spans="5:6">
      <c r="E1193" s="337"/>
      <c r="F1193" s="338"/>
    </row>
    <row r="1194" spans="5:6">
      <c r="E1194" s="337"/>
      <c r="F1194" s="338"/>
    </row>
    <row r="1195" spans="5:6">
      <c r="E1195" s="337"/>
      <c r="F1195" s="338"/>
    </row>
    <row r="1196" spans="5:6">
      <c r="E1196" s="337"/>
      <c r="F1196" s="338"/>
    </row>
    <row r="1197" spans="5:6">
      <c r="E1197" s="337"/>
      <c r="F1197" s="338"/>
    </row>
    <row r="1198" spans="5:6">
      <c r="E1198" s="337"/>
      <c r="F1198" s="338"/>
    </row>
    <row r="1199" spans="5:6">
      <c r="E1199" s="337"/>
      <c r="F1199" s="338"/>
    </row>
    <row r="1200" spans="5:6">
      <c r="E1200" s="337"/>
      <c r="F1200" s="338"/>
    </row>
    <row r="1201" spans="5:6">
      <c r="E1201" s="337"/>
      <c r="F1201" s="338"/>
    </row>
    <row r="1202" spans="5:6">
      <c r="E1202" s="337"/>
      <c r="F1202" s="338"/>
    </row>
    <row r="1203" spans="5:6">
      <c r="E1203" s="337"/>
      <c r="F1203" s="338"/>
    </row>
    <row r="1204" spans="5:6">
      <c r="E1204" s="337"/>
      <c r="F1204" s="338"/>
    </row>
    <row r="1205" spans="5:6">
      <c r="E1205" s="337"/>
      <c r="F1205" s="338"/>
    </row>
    <row r="1206" spans="5:6">
      <c r="E1206" s="337"/>
      <c r="F1206" s="338"/>
    </row>
    <row r="1207" spans="5:6">
      <c r="E1207" s="337"/>
      <c r="F1207" s="338"/>
    </row>
    <row r="1208" spans="5:6">
      <c r="E1208" s="337"/>
      <c r="F1208" s="338"/>
    </row>
    <row r="1209" spans="5:6">
      <c r="E1209" s="337"/>
      <c r="F1209" s="338"/>
    </row>
    <row r="1210" spans="5:6">
      <c r="E1210" s="337"/>
      <c r="F1210" s="338"/>
    </row>
    <row r="1211" spans="5:6">
      <c r="E1211" s="337"/>
      <c r="F1211" s="338"/>
    </row>
    <row r="1212" spans="5:6">
      <c r="E1212" s="337"/>
      <c r="F1212" s="338"/>
    </row>
    <row r="1213" spans="5:6">
      <c r="E1213" s="337"/>
      <c r="F1213" s="338"/>
    </row>
    <row r="1214" spans="5:6">
      <c r="E1214" s="337"/>
      <c r="F1214" s="338"/>
    </row>
    <row r="1215" spans="5:6">
      <c r="E1215" s="337"/>
      <c r="F1215" s="338"/>
    </row>
    <row r="1216" spans="5:6">
      <c r="E1216" s="337"/>
      <c r="F1216" s="338"/>
    </row>
    <row r="1217" spans="5:6">
      <c r="E1217" s="337"/>
      <c r="F1217" s="338"/>
    </row>
    <row r="1218" spans="5:6">
      <c r="E1218" s="337"/>
      <c r="F1218" s="338"/>
    </row>
    <row r="1219" spans="5:6">
      <c r="E1219" s="337"/>
      <c r="F1219" s="338"/>
    </row>
    <row r="1220" spans="5:6">
      <c r="E1220" s="337"/>
      <c r="F1220" s="338"/>
    </row>
    <row r="1221" spans="5:6">
      <c r="E1221" s="337"/>
      <c r="F1221" s="338"/>
    </row>
    <row r="1222" spans="5:6">
      <c r="E1222" s="337"/>
      <c r="F1222" s="338"/>
    </row>
    <row r="1223" spans="5:6">
      <c r="E1223" s="337"/>
      <c r="F1223" s="338"/>
    </row>
    <row r="1224" spans="5:6">
      <c r="E1224" s="337"/>
      <c r="F1224" s="338"/>
    </row>
    <row r="1225" spans="5:6">
      <c r="E1225" s="337"/>
      <c r="F1225" s="338"/>
    </row>
    <row r="1226" spans="5:6">
      <c r="E1226" s="337"/>
      <c r="F1226" s="338"/>
    </row>
    <row r="1227" spans="5:6">
      <c r="E1227" s="337"/>
      <c r="F1227" s="338"/>
    </row>
    <row r="1228" spans="5:6">
      <c r="E1228" s="337"/>
      <c r="F1228" s="338"/>
    </row>
    <row r="1229" spans="5:6">
      <c r="E1229" s="337"/>
      <c r="F1229" s="338"/>
    </row>
    <row r="1230" spans="5:6">
      <c r="E1230" s="337"/>
      <c r="F1230" s="338"/>
    </row>
    <row r="1231" spans="5:6">
      <c r="E1231" s="337"/>
      <c r="F1231" s="338"/>
    </row>
    <row r="1232" spans="5:6">
      <c r="E1232" s="337"/>
      <c r="F1232" s="338"/>
    </row>
    <row r="1233" spans="5:6">
      <c r="E1233" s="337"/>
      <c r="F1233" s="338"/>
    </row>
    <row r="1234" spans="5:6">
      <c r="E1234" s="337"/>
      <c r="F1234" s="338"/>
    </row>
    <row r="1235" spans="5:6">
      <c r="E1235" s="337"/>
      <c r="F1235" s="338"/>
    </row>
    <row r="1236" spans="5:6">
      <c r="E1236" s="337"/>
      <c r="F1236" s="338"/>
    </row>
    <row r="1237" spans="5:6">
      <c r="E1237" s="337"/>
      <c r="F1237" s="338"/>
    </row>
    <row r="1238" spans="5:6">
      <c r="E1238" s="337"/>
      <c r="F1238" s="338"/>
    </row>
    <row r="1239" spans="5:6">
      <c r="E1239" s="337"/>
      <c r="F1239" s="338"/>
    </row>
    <row r="1240" spans="5:6">
      <c r="E1240" s="337"/>
      <c r="F1240" s="338"/>
    </row>
    <row r="1241" spans="5:6">
      <c r="E1241" s="337"/>
      <c r="F1241" s="338"/>
    </row>
    <row r="1242" spans="5:6">
      <c r="E1242" s="337"/>
      <c r="F1242" s="338"/>
    </row>
    <row r="1243" spans="5:6">
      <c r="E1243" s="337"/>
      <c r="F1243" s="338"/>
    </row>
    <row r="1244" spans="5:6">
      <c r="E1244" s="337"/>
      <c r="F1244" s="338"/>
    </row>
    <row r="1245" spans="5:6">
      <c r="E1245" s="337"/>
      <c r="F1245" s="338"/>
    </row>
    <row r="1246" spans="5:6">
      <c r="E1246" s="337"/>
      <c r="F1246" s="338"/>
    </row>
    <row r="1247" spans="5:6">
      <c r="E1247" s="337"/>
      <c r="F1247" s="338"/>
    </row>
    <row r="1248" spans="5:6">
      <c r="E1248" s="337"/>
      <c r="F1248" s="338"/>
    </row>
    <row r="1249" spans="5:6">
      <c r="E1249" s="337"/>
      <c r="F1249" s="338"/>
    </row>
    <row r="1250" spans="5:6">
      <c r="E1250" s="337"/>
      <c r="F1250" s="338"/>
    </row>
    <row r="1251" spans="5:6">
      <c r="E1251" s="337"/>
      <c r="F1251" s="338"/>
    </row>
    <row r="1252" spans="5:6">
      <c r="E1252" s="337"/>
      <c r="F1252" s="338"/>
    </row>
    <row r="1253" spans="5:6">
      <c r="E1253" s="337"/>
      <c r="F1253" s="338"/>
    </row>
    <row r="1254" spans="5:6">
      <c r="E1254" s="337"/>
      <c r="F1254" s="338"/>
    </row>
    <row r="1255" spans="5:6">
      <c r="E1255" s="337"/>
      <c r="F1255" s="338"/>
    </row>
    <row r="1256" spans="5:6">
      <c r="E1256" s="337"/>
      <c r="F1256" s="338"/>
    </row>
    <row r="1257" spans="5:6">
      <c r="E1257" s="337"/>
      <c r="F1257" s="338"/>
    </row>
    <row r="1258" spans="5:6">
      <c r="E1258" s="337"/>
      <c r="F1258" s="338"/>
    </row>
    <row r="1259" spans="5:6">
      <c r="E1259" s="337"/>
      <c r="F1259" s="338"/>
    </row>
    <row r="1260" spans="5:6">
      <c r="E1260" s="337"/>
      <c r="F1260" s="338"/>
    </row>
    <row r="1261" spans="5:6">
      <c r="E1261" s="337"/>
      <c r="F1261" s="338"/>
    </row>
    <row r="1262" spans="5:6">
      <c r="E1262" s="337"/>
      <c r="F1262" s="338"/>
    </row>
    <row r="1263" spans="5:6">
      <c r="E1263" s="337"/>
      <c r="F1263" s="338"/>
    </row>
    <row r="1264" spans="5:6">
      <c r="E1264" s="337"/>
      <c r="F1264" s="338"/>
    </row>
    <row r="1265" spans="5:6">
      <c r="E1265" s="337"/>
      <c r="F1265" s="338"/>
    </row>
    <row r="1266" spans="5:6">
      <c r="E1266" s="337"/>
      <c r="F1266" s="338"/>
    </row>
    <row r="1267" spans="5:6">
      <c r="E1267" s="337"/>
      <c r="F1267" s="338"/>
    </row>
    <row r="1268" spans="5:6">
      <c r="E1268" s="337"/>
      <c r="F1268" s="338"/>
    </row>
    <row r="1269" spans="5:6">
      <c r="E1269" s="337"/>
      <c r="F1269" s="338"/>
    </row>
    <row r="1270" spans="5:6">
      <c r="E1270" s="337"/>
      <c r="F1270" s="338"/>
    </row>
    <row r="1271" spans="5:6">
      <c r="E1271" s="337"/>
      <c r="F1271" s="338"/>
    </row>
    <row r="1272" spans="5:6">
      <c r="E1272" s="337"/>
      <c r="F1272" s="338"/>
    </row>
    <row r="1273" spans="5:6">
      <c r="E1273" s="337"/>
      <c r="F1273" s="338"/>
    </row>
    <row r="1274" spans="5:6">
      <c r="E1274" s="337"/>
      <c r="F1274" s="338"/>
    </row>
    <row r="1275" spans="5:6">
      <c r="E1275" s="337"/>
      <c r="F1275" s="338"/>
    </row>
    <row r="1276" spans="5:6">
      <c r="E1276" s="337"/>
      <c r="F1276" s="338"/>
    </row>
    <row r="1277" spans="5:6">
      <c r="E1277" s="337"/>
      <c r="F1277" s="338"/>
    </row>
    <row r="1278" spans="5:6">
      <c r="E1278" s="337"/>
      <c r="F1278" s="338"/>
    </row>
    <row r="1279" spans="5:6">
      <c r="E1279" s="337"/>
      <c r="F1279" s="338"/>
    </row>
    <row r="1280" spans="5:6">
      <c r="E1280" s="337"/>
      <c r="F1280" s="338"/>
    </row>
    <row r="1281" spans="5:6">
      <c r="E1281" s="337"/>
      <c r="F1281" s="338"/>
    </row>
    <row r="1282" spans="5:6">
      <c r="E1282" s="337"/>
      <c r="F1282" s="338"/>
    </row>
    <row r="1283" spans="5:6">
      <c r="E1283" s="337"/>
      <c r="F1283" s="338"/>
    </row>
    <row r="1284" spans="5:6">
      <c r="E1284" s="337"/>
      <c r="F1284" s="338"/>
    </row>
    <row r="1285" spans="5:6">
      <c r="E1285" s="337"/>
      <c r="F1285" s="338"/>
    </row>
    <row r="1286" spans="5:6">
      <c r="E1286" s="337"/>
      <c r="F1286" s="338"/>
    </row>
    <row r="1287" spans="5:6">
      <c r="E1287" s="337"/>
      <c r="F1287" s="338"/>
    </row>
    <row r="1288" spans="5:6">
      <c r="E1288" s="337"/>
      <c r="F1288" s="338"/>
    </row>
    <row r="1289" spans="5:6">
      <c r="E1289" s="337"/>
      <c r="F1289" s="338"/>
    </row>
    <row r="1290" spans="5:6">
      <c r="E1290" s="337"/>
      <c r="F1290" s="338"/>
    </row>
    <row r="1291" spans="5:6">
      <c r="E1291" s="337"/>
      <c r="F1291" s="338"/>
    </row>
    <row r="1292" spans="5:6">
      <c r="E1292" s="337"/>
      <c r="F1292" s="338"/>
    </row>
    <row r="1293" spans="5:6">
      <c r="E1293" s="337"/>
      <c r="F1293" s="338"/>
    </row>
    <row r="1294" spans="5:6">
      <c r="E1294" s="337"/>
      <c r="F1294" s="338"/>
    </row>
    <row r="1295" spans="5:6">
      <c r="E1295" s="337"/>
      <c r="F1295" s="338"/>
    </row>
    <row r="1296" spans="5:6">
      <c r="E1296" s="337"/>
      <c r="F1296" s="338"/>
    </row>
    <row r="1297" spans="5:6">
      <c r="E1297" s="337"/>
      <c r="F1297" s="338"/>
    </row>
    <row r="1298" spans="5:6">
      <c r="E1298" s="337"/>
      <c r="F1298" s="338"/>
    </row>
    <row r="1299" spans="5:6">
      <c r="E1299" s="337"/>
      <c r="F1299" s="338"/>
    </row>
    <row r="1300" spans="5:6">
      <c r="E1300" s="337"/>
      <c r="F1300" s="338"/>
    </row>
    <row r="1301" spans="5:6">
      <c r="E1301" s="337"/>
      <c r="F1301" s="338"/>
    </row>
    <row r="1302" spans="5:6">
      <c r="E1302" s="337"/>
      <c r="F1302" s="338"/>
    </row>
    <row r="1303" spans="5:6">
      <c r="E1303" s="337"/>
      <c r="F1303" s="338"/>
    </row>
    <row r="1304" spans="5:6">
      <c r="E1304" s="337"/>
      <c r="F1304" s="338"/>
    </row>
    <row r="1305" spans="5:6">
      <c r="E1305" s="337"/>
      <c r="F1305" s="338"/>
    </row>
    <row r="1306" spans="5:6">
      <c r="E1306" s="337"/>
      <c r="F1306" s="338"/>
    </row>
    <row r="1307" spans="5:6">
      <c r="E1307" s="337"/>
      <c r="F1307" s="338"/>
    </row>
    <row r="1308" spans="5:6">
      <c r="E1308" s="337"/>
      <c r="F1308" s="338"/>
    </row>
    <row r="1309" spans="5:6">
      <c r="E1309" s="337"/>
      <c r="F1309" s="338"/>
    </row>
    <row r="1310" spans="5:6">
      <c r="E1310" s="337"/>
      <c r="F1310" s="338"/>
    </row>
    <row r="1311" spans="5:6">
      <c r="E1311" s="337"/>
      <c r="F1311" s="338"/>
    </row>
    <row r="1312" spans="5:6">
      <c r="E1312" s="337"/>
      <c r="F1312" s="338"/>
    </row>
    <row r="1313" spans="5:6">
      <c r="E1313" s="337"/>
      <c r="F1313" s="338"/>
    </row>
    <row r="1314" spans="5:6">
      <c r="E1314" s="337"/>
      <c r="F1314" s="338"/>
    </row>
    <row r="1315" spans="5:6">
      <c r="E1315" s="337"/>
      <c r="F1315" s="338"/>
    </row>
    <row r="1316" spans="5:6">
      <c r="E1316" s="337"/>
      <c r="F1316" s="338"/>
    </row>
    <row r="1317" spans="5:6">
      <c r="E1317" s="337"/>
      <c r="F1317" s="338"/>
    </row>
    <row r="1318" spans="5:6">
      <c r="E1318" s="337"/>
      <c r="F1318" s="338"/>
    </row>
    <row r="1319" spans="5:6">
      <c r="E1319" s="337"/>
      <c r="F1319" s="338"/>
    </row>
    <row r="1320" spans="5:6">
      <c r="E1320" s="337"/>
      <c r="F1320" s="338"/>
    </row>
    <row r="1321" spans="5:6">
      <c r="E1321" s="337"/>
      <c r="F1321" s="338"/>
    </row>
    <row r="1322" spans="5:6">
      <c r="E1322" s="337"/>
      <c r="F1322" s="338"/>
    </row>
    <row r="1323" spans="5:6">
      <c r="E1323" s="337"/>
      <c r="F1323" s="338"/>
    </row>
    <row r="1324" spans="5:6">
      <c r="E1324" s="337"/>
      <c r="F1324" s="338"/>
    </row>
    <row r="1325" spans="5:6">
      <c r="E1325" s="337"/>
      <c r="F1325" s="338"/>
    </row>
    <row r="1326" spans="5:6">
      <c r="E1326" s="337"/>
      <c r="F1326" s="338"/>
    </row>
    <row r="1327" spans="5:6">
      <c r="E1327" s="337"/>
      <c r="F1327" s="338"/>
    </row>
    <row r="1328" spans="5:6">
      <c r="E1328" s="337"/>
      <c r="F1328" s="338"/>
    </row>
    <row r="1329" spans="5:6">
      <c r="E1329" s="337"/>
      <c r="F1329" s="338"/>
    </row>
    <row r="1330" spans="5:6">
      <c r="E1330" s="337"/>
      <c r="F1330" s="338"/>
    </row>
    <row r="1331" spans="5:6">
      <c r="E1331" s="337"/>
      <c r="F1331" s="338"/>
    </row>
    <row r="1332" spans="5:6">
      <c r="E1332" s="337"/>
      <c r="F1332" s="338"/>
    </row>
    <row r="1333" spans="5:6">
      <c r="E1333" s="337"/>
      <c r="F1333" s="338"/>
    </row>
    <row r="1334" spans="5:6">
      <c r="E1334" s="337"/>
      <c r="F1334" s="338"/>
    </row>
    <row r="1335" spans="5:6">
      <c r="E1335" s="337"/>
      <c r="F1335" s="338"/>
    </row>
    <row r="1336" spans="5:6">
      <c r="E1336" s="337"/>
      <c r="F1336" s="338"/>
    </row>
    <row r="1337" spans="5:6">
      <c r="E1337" s="337"/>
      <c r="F1337" s="338"/>
    </row>
    <row r="1338" spans="5:6">
      <c r="E1338" s="337"/>
      <c r="F1338" s="338"/>
    </row>
    <row r="1339" spans="5:6">
      <c r="E1339" s="337"/>
      <c r="F1339" s="338"/>
    </row>
    <row r="1340" spans="5:6">
      <c r="E1340" s="337"/>
      <c r="F1340" s="338"/>
    </row>
    <row r="1341" spans="5:6">
      <c r="E1341" s="337"/>
      <c r="F1341" s="338"/>
    </row>
    <row r="1342" spans="5:6">
      <c r="E1342" s="337"/>
      <c r="F1342" s="338"/>
    </row>
    <row r="1343" spans="5:6">
      <c r="E1343" s="337"/>
      <c r="F1343" s="338"/>
    </row>
    <row r="1344" spans="5:6">
      <c r="E1344" s="337"/>
      <c r="F1344" s="338"/>
    </row>
    <row r="1345" spans="5:6">
      <c r="E1345" s="337"/>
      <c r="F1345" s="338"/>
    </row>
    <row r="1346" spans="5:6">
      <c r="E1346" s="337"/>
      <c r="F1346" s="338"/>
    </row>
    <row r="1347" spans="5:6">
      <c r="E1347" s="337"/>
      <c r="F1347" s="338"/>
    </row>
    <row r="1348" spans="5:6">
      <c r="E1348" s="337"/>
      <c r="F1348" s="338"/>
    </row>
    <row r="1349" spans="5:6">
      <c r="E1349" s="337"/>
      <c r="F1349" s="338"/>
    </row>
    <row r="1350" spans="5:6">
      <c r="E1350" s="337"/>
      <c r="F1350" s="338"/>
    </row>
    <row r="1351" spans="5:6">
      <c r="E1351" s="337"/>
      <c r="F1351" s="338"/>
    </row>
    <row r="1352" spans="5:6">
      <c r="E1352" s="337"/>
      <c r="F1352" s="338"/>
    </row>
    <row r="1353" spans="5:6">
      <c r="E1353" s="337"/>
      <c r="F1353" s="338"/>
    </row>
    <row r="1354" spans="5:6">
      <c r="E1354" s="337"/>
      <c r="F1354" s="338"/>
    </row>
    <row r="1355" spans="5:6">
      <c r="E1355" s="337"/>
      <c r="F1355" s="338"/>
    </row>
    <row r="1356" spans="5:6">
      <c r="E1356" s="337"/>
      <c r="F1356" s="338"/>
    </row>
    <row r="1357" spans="5:6">
      <c r="E1357" s="337"/>
      <c r="F1357" s="338"/>
    </row>
    <row r="1358" spans="5:6">
      <c r="E1358" s="337"/>
      <c r="F1358" s="338"/>
    </row>
    <row r="1359" spans="5:6">
      <c r="E1359" s="337"/>
      <c r="F1359" s="338"/>
    </row>
    <row r="1360" spans="5:6">
      <c r="E1360" s="337"/>
      <c r="F1360" s="338"/>
    </row>
    <row r="1361" spans="5:6">
      <c r="E1361" s="337"/>
      <c r="F1361" s="338"/>
    </row>
    <row r="1362" spans="5:6">
      <c r="E1362" s="337"/>
      <c r="F1362" s="338"/>
    </row>
    <row r="1363" spans="5:6">
      <c r="E1363" s="337"/>
      <c r="F1363" s="338"/>
    </row>
    <row r="1364" spans="5:6">
      <c r="E1364" s="337"/>
      <c r="F1364" s="338"/>
    </row>
    <row r="1365" spans="5:6">
      <c r="E1365" s="337"/>
      <c r="F1365" s="338"/>
    </row>
    <row r="1366" spans="5:6">
      <c r="E1366" s="337"/>
      <c r="F1366" s="338"/>
    </row>
    <row r="1367" spans="5:6">
      <c r="E1367" s="337"/>
      <c r="F1367" s="338"/>
    </row>
    <row r="1368" spans="5:6">
      <c r="E1368" s="337"/>
      <c r="F1368" s="338"/>
    </row>
    <row r="1369" spans="5:6">
      <c r="E1369" s="337"/>
      <c r="F1369" s="338"/>
    </row>
    <row r="1370" spans="5:6">
      <c r="E1370" s="337"/>
      <c r="F1370" s="338"/>
    </row>
    <row r="1371" spans="5:6">
      <c r="E1371" s="337"/>
      <c r="F1371" s="338"/>
    </row>
    <row r="1372" spans="5:6">
      <c r="E1372" s="337"/>
      <c r="F1372" s="338"/>
    </row>
    <row r="1373" spans="5:6">
      <c r="E1373" s="337"/>
      <c r="F1373" s="338"/>
    </row>
    <row r="1374" spans="5:6">
      <c r="E1374" s="337"/>
      <c r="F1374" s="338"/>
    </row>
    <row r="1375" spans="5:6">
      <c r="E1375" s="337"/>
      <c r="F1375" s="338"/>
    </row>
    <row r="1376" spans="5:6">
      <c r="E1376" s="337"/>
      <c r="F1376" s="338"/>
    </row>
    <row r="1377" spans="5:6">
      <c r="E1377" s="337"/>
      <c r="F1377" s="338"/>
    </row>
    <row r="1378" spans="5:6">
      <c r="E1378" s="337"/>
      <c r="F1378" s="338"/>
    </row>
    <row r="1379" spans="5:6">
      <c r="E1379" s="337"/>
      <c r="F1379" s="338"/>
    </row>
    <row r="1380" spans="5:6">
      <c r="E1380" s="337"/>
      <c r="F1380" s="338"/>
    </row>
    <row r="1381" spans="5:6">
      <c r="E1381" s="337"/>
      <c r="F1381" s="338"/>
    </row>
    <row r="1382" spans="5:6">
      <c r="E1382" s="337"/>
      <c r="F1382" s="338"/>
    </row>
    <row r="1383" spans="5:6">
      <c r="E1383" s="337"/>
      <c r="F1383" s="338"/>
    </row>
    <row r="1384" spans="5:6">
      <c r="E1384" s="337"/>
      <c r="F1384" s="338"/>
    </row>
    <row r="1385" spans="5:6">
      <c r="E1385" s="337"/>
      <c r="F1385" s="338"/>
    </row>
    <row r="1386" spans="5:6">
      <c r="E1386" s="337"/>
      <c r="F1386" s="338"/>
    </row>
    <row r="1387" spans="5:6">
      <c r="E1387" s="337"/>
      <c r="F1387" s="338"/>
    </row>
    <row r="1388" spans="5:6">
      <c r="E1388" s="337"/>
      <c r="F1388" s="338"/>
    </row>
    <row r="1389" spans="5:6">
      <c r="E1389" s="337"/>
      <c r="F1389" s="338"/>
    </row>
    <row r="1390" spans="5:6">
      <c r="E1390" s="337"/>
      <c r="F1390" s="338"/>
    </row>
    <row r="1391" spans="5:6">
      <c r="E1391" s="337"/>
      <c r="F1391" s="338"/>
    </row>
    <row r="1392" spans="5:6">
      <c r="E1392" s="337"/>
      <c r="F1392" s="338"/>
    </row>
    <row r="1393" spans="5:6">
      <c r="E1393" s="337"/>
      <c r="F1393" s="338"/>
    </row>
    <row r="1394" spans="5:6">
      <c r="E1394" s="337"/>
      <c r="F1394" s="338"/>
    </row>
    <row r="1395" spans="5:6">
      <c r="E1395" s="337"/>
      <c r="F1395" s="338"/>
    </row>
    <row r="1396" spans="5:6">
      <c r="E1396" s="337"/>
      <c r="F1396" s="338"/>
    </row>
    <row r="1397" spans="5:6">
      <c r="E1397" s="337"/>
      <c r="F1397" s="338"/>
    </row>
    <row r="1398" spans="5:6">
      <c r="E1398" s="337"/>
      <c r="F1398" s="338"/>
    </row>
    <row r="1399" spans="5:6">
      <c r="E1399" s="337"/>
      <c r="F1399" s="338"/>
    </row>
    <row r="1400" spans="5:6">
      <c r="E1400" s="337"/>
      <c r="F1400" s="338"/>
    </row>
    <row r="1401" spans="5:6">
      <c r="E1401" s="337"/>
      <c r="F1401" s="338"/>
    </row>
    <row r="1402" spans="5:6">
      <c r="E1402" s="337"/>
      <c r="F1402" s="338"/>
    </row>
    <row r="1403" spans="5:6">
      <c r="E1403" s="337"/>
      <c r="F1403" s="338"/>
    </row>
    <row r="1404" spans="5:6">
      <c r="E1404" s="337"/>
      <c r="F1404" s="338"/>
    </row>
    <row r="1405" spans="5:6">
      <c r="E1405" s="337"/>
      <c r="F1405" s="338"/>
    </row>
    <row r="1406" spans="5:6">
      <c r="E1406" s="337"/>
      <c r="F1406" s="338"/>
    </row>
    <row r="1407" spans="5:6">
      <c r="E1407" s="337"/>
      <c r="F1407" s="338"/>
    </row>
    <row r="1408" spans="5:6">
      <c r="E1408" s="337"/>
      <c r="F1408" s="338"/>
    </row>
    <row r="1409" spans="5:6">
      <c r="E1409" s="337"/>
      <c r="F1409" s="338"/>
    </row>
    <row r="1410" spans="5:6">
      <c r="E1410" s="337"/>
      <c r="F1410" s="338"/>
    </row>
    <row r="1411" spans="5:6">
      <c r="E1411" s="337"/>
      <c r="F1411" s="338"/>
    </row>
    <row r="1412" spans="5:6">
      <c r="E1412" s="337"/>
      <c r="F1412" s="338"/>
    </row>
    <row r="1413" spans="5:6">
      <c r="E1413" s="337"/>
      <c r="F1413" s="338"/>
    </row>
    <row r="1414" spans="5:6">
      <c r="E1414" s="337"/>
      <c r="F1414" s="338"/>
    </row>
    <row r="1415" spans="5:6">
      <c r="E1415" s="337"/>
      <c r="F1415" s="338"/>
    </row>
    <row r="1416" spans="5:6">
      <c r="E1416" s="337"/>
      <c r="F1416" s="338"/>
    </row>
    <row r="1417" spans="5:6">
      <c r="E1417" s="337"/>
      <c r="F1417" s="338"/>
    </row>
    <row r="1418" spans="5:6">
      <c r="E1418" s="337"/>
      <c r="F1418" s="338"/>
    </row>
    <row r="1419" spans="5:6">
      <c r="E1419" s="337"/>
      <c r="F1419" s="338"/>
    </row>
    <row r="1420" spans="5:6">
      <c r="E1420" s="337"/>
      <c r="F1420" s="338"/>
    </row>
    <row r="1421" spans="5:6">
      <c r="E1421" s="337"/>
      <c r="F1421" s="338"/>
    </row>
    <row r="1422" spans="5:6">
      <c r="E1422" s="337"/>
      <c r="F1422" s="338"/>
    </row>
    <row r="1423" spans="5:6">
      <c r="E1423" s="337"/>
      <c r="F1423" s="338"/>
    </row>
    <row r="1424" spans="5:6">
      <c r="E1424" s="337"/>
      <c r="F1424" s="338"/>
    </row>
    <row r="1425" spans="5:6">
      <c r="E1425" s="337"/>
      <c r="F1425" s="338"/>
    </row>
    <row r="1426" spans="5:6">
      <c r="E1426" s="337"/>
      <c r="F1426" s="338"/>
    </row>
    <row r="1427" spans="5:6">
      <c r="E1427" s="337"/>
      <c r="F1427" s="338"/>
    </row>
    <row r="1428" spans="5:6">
      <c r="E1428" s="337"/>
      <c r="F1428" s="338"/>
    </row>
    <row r="1429" spans="5:6">
      <c r="E1429" s="337"/>
      <c r="F1429" s="338"/>
    </row>
    <row r="1430" spans="5:6">
      <c r="E1430" s="337"/>
      <c r="F1430" s="338"/>
    </row>
    <row r="1431" spans="5:6">
      <c r="E1431" s="337"/>
      <c r="F1431" s="338"/>
    </row>
    <row r="1432" spans="5:6">
      <c r="E1432" s="337"/>
      <c r="F1432" s="338"/>
    </row>
    <row r="1433" spans="5:6">
      <c r="E1433" s="337"/>
      <c r="F1433" s="338"/>
    </row>
    <row r="1434" spans="5:6">
      <c r="E1434" s="337"/>
      <c r="F1434" s="338"/>
    </row>
    <row r="1435" spans="5:6">
      <c r="E1435" s="337"/>
      <c r="F1435" s="338"/>
    </row>
    <row r="1436" spans="5:6">
      <c r="E1436" s="337"/>
      <c r="F1436" s="338"/>
    </row>
    <row r="1437" spans="5:6">
      <c r="E1437" s="337"/>
      <c r="F1437" s="338"/>
    </row>
    <row r="1438" spans="5:6">
      <c r="E1438" s="337"/>
      <c r="F1438" s="338"/>
    </row>
    <row r="1439" spans="5:6">
      <c r="E1439" s="337"/>
      <c r="F1439" s="338"/>
    </row>
    <row r="1440" spans="5:6">
      <c r="E1440" s="337"/>
      <c r="F1440" s="338"/>
    </row>
    <row r="1441" spans="5:6">
      <c r="E1441" s="337"/>
      <c r="F1441" s="338"/>
    </row>
    <row r="1442" spans="5:6">
      <c r="E1442" s="337"/>
      <c r="F1442" s="338"/>
    </row>
    <row r="1443" spans="5:6">
      <c r="E1443" s="337"/>
      <c r="F1443" s="338"/>
    </row>
    <row r="1444" spans="5:6">
      <c r="E1444" s="337"/>
      <c r="F1444" s="338"/>
    </row>
    <row r="1445" spans="5:6">
      <c r="E1445" s="337"/>
      <c r="F1445" s="338"/>
    </row>
    <row r="1446" spans="5:6">
      <c r="E1446" s="337"/>
      <c r="F1446" s="338"/>
    </row>
    <row r="1447" spans="5:6">
      <c r="E1447" s="337"/>
      <c r="F1447" s="338"/>
    </row>
    <row r="1448" spans="5:6">
      <c r="E1448" s="337"/>
      <c r="F1448" s="338"/>
    </row>
    <row r="1449" spans="5:6">
      <c r="E1449" s="337"/>
      <c r="F1449" s="338"/>
    </row>
    <row r="1450" spans="5:6">
      <c r="E1450" s="337"/>
      <c r="F1450" s="338"/>
    </row>
    <row r="1451" spans="5:6">
      <c r="E1451" s="337"/>
      <c r="F1451" s="338"/>
    </row>
    <row r="1452" spans="5:6">
      <c r="E1452" s="337"/>
      <c r="F1452" s="338"/>
    </row>
    <row r="1453" spans="5:6">
      <c r="E1453" s="337"/>
      <c r="F1453" s="338"/>
    </row>
    <row r="1454" spans="5:6">
      <c r="E1454" s="337"/>
      <c r="F1454" s="338"/>
    </row>
    <row r="1455" spans="5:6">
      <c r="E1455" s="337"/>
      <c r="F1455" s="338"/>
    </row>
    <row r="1456" spans="5:6">
      <c r="E1456" s="337"/>
      <c r="F1456" s="338"/>
    </row>
    <row r="1457" spans="5:6">
      <c r="E1457" s="337"/>
      <c r="F1457" s="338"/>
    </row>
    <row r="1458" spans="5:6">
      <c r="E1458" s="337"/>
      <c r="F1458" s="338"/>
    </row>
    <row r="1459" spans="5:6">
      <c r="E1459" s="337"/>
      <c r="F1459" s="338"/>
    </row>
    <row r="1460" spans="5:6">
      <c r="E1460" s="337"/>
      <c r="F1460" s="338"/>
    </row>
    <row r="1461" spans="5:6">
      <c r="E1461" s="337"/>
      <c r="F1461" s="338"/>
    </row>
    <row r="1462" spans="5:6">
      <c r="E1462" s="337"/>
      <c r="F1462" s="338"/>
    </row>
    <row r="1463" spans="5:6">
      <c r="E1463" s="337"/>
      <c r="F1463" s="338"/>
    </row>
    <row r="1464" spans="5:6">
      <c r="E1464" s="337"/>
      <c r="F1464" s="338"/>
    </row>
    <row r="1465" spans="5:6">
      <c r="E1465" s="337"/>
      <c r="F1465" s="338"/>
    </row>
    <row r="1466" spans="5:6">
      <c r="E1466" s="337"/>
      <c r="F1466" s="338"/>
    </row>
    <row r="1467" spans="5:6">
      <c r="E1467" s="337"/>
      <c r="F1467" s="338"/>
    </row>
    <row r="1468" spans="5:6">
      <c r="E1468" s="337"/>
      <c r="F1468" s="338"/>
    </row>
    <row r="1469" spans="5:6">
      <c r="E1469" s="337"/>
      <c r="F1469" s="338"/>
    </row>
    <row r="1470" spans="5:6">
      <c r="E1470" s="337"/>
      <c r="F1470" s="338"/>
    </row>
    <row r="1471" spans="5:6">
      <c r="E1471" s="337"/>
      <c r="F1471" s="338"/>
    </row>
    <row r="1472" spans="5:6">
      <c r="E1472" s="337"/>
      <c r="F1472" s="338"/>
    </row>
    <row r="1473" spans="5:6">
      <c r="E1473" s="337"/>
      <c r="F1473" s="338"/>
    </row>
    <row r="1474" spans="5:6">
      <c r="E1474" s="337"/>
      <c r="F1474" s="338"/>
    </row>
    <row r="1475" spans="5:6">
      <c r="E1475" s="337"/>
      <c r="F1475" s="338"/>
    </row>
    <row r="1476" spans="5:6">
      <c r="E1476" s="337"/>
      <c r="F1476" s="338"/>
    </row>
    <row r="1477" spans="5:6">
      <c r="E1477" s="337"/>
      <c r="F1477" s="338"/>
    </row>
    <row r="1478" spans="5:6">
      <c r="E1478" s="337"/>
      <c r="F1478" s="338"/>
    </row>
    <row r="1479" spans="5:6">
      <c r="E1479" s="337"/>
      <c r="F1479" s="338"/>
    </row>
    <row r="1480" spans="5:6">
      <c r="E1480" s="337"/>
      <c r="F1480" s="338"/>
    </row>
    <row r="1481" spans="5:6">
      <c r="E1481" s="337"/>
      <c r="F1481" s="338"/>
    </row>
    <row r="1482" spans="5:6">
      <c r="E1482" s="337"/>
      <c r="F1482" s="338"/>
    </row>
    <row r="1483" spans="5:6">
      <c r="E1483" s="337"/>
      <c r="F1483" s="338"/>
    </row>
    <row r="1484" spans="5:6">
      <c r="E1484" s="337"/>
      <c r="F1484" s="338"/>
    </row>
    <row r="1485" spans="5:6">
      <c r="E1485" s="337"/>
      <c r="F1485" s="338"/>
    </row>
    <row r="1486" spans="5:6">
      <c r="E1486" s="337"/>
      <c r="F1486" s="338"/>
    </row>
    <row r="1487" spans="5:6">
      <c r="E1487" s="337"/>
      <c r="F1487" s="338"/>
    </row>
    <row r="1488" spans="5:6">
      <c r="E1488" s="337"/>
      <c r="F1488" s="338"/>
    </row>
    <row r="1489" spans="5:6">
      <c r="E1489" s="337"/>
      <c r="F1489" s="338"/>
    </row>
    <row r="1490" spans="5:6">
      <c r="E1490" s="337"/>
      <c r="F1490" s="338"/>
    </row>
    <row r="1491" spans="5:6">
      <c r="E1491" s="337"/>
      <c r="F1491" s="338"/>
    </row>
    <row r="1492" spans="5:6">
      <c r="E1492" s="337"/>
      <c r="F1492" s="338"/>
    </row>
    <row r="1493" spans="5:6">
      <c r="E1493" s="337"/>
      <c r="F1493" s="338"/>
    </row>
    <row r="1494" spans="5:6">
      <c r="E1494" s="337"/>
      <c r="F1494" s="338"/>
    </row>
    <row r="1495" spans="5:6">
      <c r="E1495" s="337"/>
      <c r="F1495" s="338"/>
    </row>
    <row r="1496" spans="5:6">
      <c r="E1496" s="337"/>
      <c r="F1496" s="338"/>
    </row>
    <row r="1497" spans="5:6">
      <c r="E1497" s="337"/>
      <c r="F1497" s="338"/>
    </row>
    <row r="1498" spans="5:6">
      <c r="E1498" s="337"/>
      <c r="F1498" s="338"/>
    </row>
    <row r="1499" spans="5:6">
      <c r="E1499" s="337"/>
      <c r="F1499" s="338"/>
    </row>
    <row r="1500" spans="5:6">
      <c r="E1500" s="337"/>
      <c r="F1500" s="338"/>
    </row>
    <row r="1501" spans="5:6">
      <c r="E1501" s="337"/>
      <c r="F1501" s="338"/>
    </row>
    <row r="1502" spans="5:6">
      <c r="E1502" s="337"/>
      <c r="F1502" s="338"/>
    </row>
    <row r="1503" spans="5:6">
      <c r="E1503" s="337"/>
      <c r="F1503" s="338"/>
    </row>
    <row r="1504" spans="5:6">
      <c r="E1504" s="337"/>
      <c r="F1504" s="338"/>
    </row>
    <row r="1505" spans="5:6">
      <c r="E1505" s="337"/>
      <c r="F1505" s="338"/>
    </row>
    <row r="1506" spans="5:6">
      <c r="E1506" s="337"/>
      <c r="F1506" s="338"/>
    </row>
    <row r="1507" spans="5:6">
      <c r="E1507" s="337"/>
      <c r="F1507" s="338"/>
    </row>
    <row r="1508" spans="5:6">
      <c r="E1508" s="337"/>
      <c r="F1508" s="338"/>
    </row>
    <row r="1509" spans="5:6">
      <c r="E1509" s="337"/>
      <c r="F1509" s="338"/>
    </row>
    <row r="1510" spans="5:6">
      <c r="E1510" s="337"/>
      <c r="F1510" s="338"/>
    </row>
    <row r="1511" spans="5:6">
      <c r="E1511" s="337"/>
      <c r="F1511" s="338"/>
    </row>
    <row r="1512" spans="5:6">
      <c r="E1512" s="337"/>
      <c r="F1512" s="338"/>
    </row>
    <row r="1513" spans="5:6">
      <c r="E1513" s="337"/>
      <c r="F1513" s="338"/>
    </row>
    <row r="1514" spans="5:6">
      <c r="E1514" s="337"/>
      <c r="F1514" s="338"/>
    </row>
    <row r="1515" spans="5:6">
      <c r="E1515" s="337"/>
      <c r="F1515" s="338"/>
    </row>
    <row r="1516" spans="5:6">
      <c r="E1516" s="337"/>
      <c r="F1516" s="338"/>
    </row>
    <row r="1517" spans="5:6">
      <c r="E1517" s="337"/>
      <c r="F1517" s="338"/>
    </row>
    <row r="1518" spans="5:6">
      <c r="E1518" s="337"/>
      <c r="F1518" s="338"/>
    </row>
    <row r="1519" spans="5:6">
      <c r="E1519" s="337"/>
      <c r="F1519" s="338"/>
    </row>
    <row r="1520" spans="5:6">
      <c r="E1520" s="337"/>
      <c r="F1520" s="338"/>
    </row>
    <row r="1521" spans="5:6">
      <c r="E1521" s="337"/>
      <c r="F1521" s="338"/>
    </row>
    <row r="1522" spans="5:6">
      <c r="E1522" s="337"/>
      <c r="F1522" s="338"/>
    </row>
    <row r="1523" spans="5:6">
      <c r="E1523" s="337"/>
      <c r="F1523" s="338"/>
    </row>
    <row r="1524" spans="5:6">
      <c r="E1524" s="337"/>
      <c r="F1524" s="338"/>
    </row>
    <row r="1525" spans="5:6">
      <c r="E1525" s="337"/>
      <c r="F1525" s="338"/>
    </row>
    <row r="1526" spans="5:6">
      <c r="E1526" s="337"/>
      <c r="F1526" s="338"/>
    </row>
    <row r="1527" spans="5:6">
      <c r="E1527" s="337"/>
      <c r="F1527" s="338"/>
    </row>
    <row r="1528" spans="5:6">
      <c r="E1528" s="337"/>
      <c r="F1528" s="338"/>
    </row>
    <row r="1529" spans="5:6">
      <c r="E1529" s="337"/>
      <c r="F1529" s="338"/>
    </row>
    <row r="1530" spans="5:6">
      <c r="E1530" s="337"/>
      <c r="F1530" s="338"/>
    </row>
    <row r="1531" spans="5:6">
      <c r="E1531" s="337"/>
      <c r="F1531" s="338"/>
    </row>
    <row r="1532" spans="5:6">
      <c r="E1532" s="337"/>
      <c r="F1532" s="338"/>
    </row>
    <row r="1533" spans="5:6">
      <c r="E1533" s="337"/>
      <c r="F1533" s="338"/>
    </row>
    <row r="1534" spans="5:6">
      <c r="E1534" s="337"/>
      <c r="F1534" s="338"/>
    </row>
    <row r="1535" spans="5:6">
      <c r="E1535" s="337"/>
      <c r="F1535" s="338"/>
    </row>
    <row r="1536" spans="5:6">
      <c r="E1536" s="337"/>
      <c r="F1536" s="338"/>
    </row>
    <row r="1537" spans="5:6">
      <c r="E1537" s="337"/>
      <c r="F1537" s="338"/>
    </row>
    <row r="1538" spans="5:6">
      <c r="E1538" s="337"/>
      <c r="F1538" s="338"/>
    </row>
    <row r="1539" spans="5:6">
      <c r="E1539" s="337"/>
      <c r="F1539" s="338"/>
    </row>
    <row r="1540" spans="5:6">
      <c r="E1540" s="337"/>
      <c r="F1540" s="338"/>
    </row>
    <row r="1541" spans="5:6">
      <c r="E1541" s="337"/>
      <c r="F1541" s="338"/>
    </row>
    <row r="1542" spans="5:6">
      <c r="E1542" s="337"/>
      <c r="F1542" s="338"/>
    </row>
    <row r="1543" spans="5:6">
      <c r="E1543" s="337"/>
      <c r="F1543" s="338"/>
    </row>
    <row r="1544" spans="5:6">
      <c r="E1544" s="337"/>
      <c r="F1544" s="338"/>
    </row>
    <row r="1545" spans="5:6">
      <c r="E1545" s="337"/>
      <c r="F1545" s="338"/>
    </row>
    <row r="1546" spans="5:6">
      <c r="E1546" s="337"/>
      <c r="F1546" s="338"/>
    </row>
    <row r="1547" spans="5:6">
      <c r="E1547" s="337"/>
      <c r="F1547" s="338"/>
    </row>
    <row r="1548" spans="5:6">
      <c r="E1548" s="337"/>
      <c r="F1548" s="338"/>
    </row>
    <row r="1549" spans="5:6">
      <c r="E1549" s="337"/>
      <c r="F1549" s="338"/>
    </row>
    <row r="1550" spans="5:6">
      <c r="E1550" s="337"/>
      <c r="F1550" s="338"/>
    </row>
    <row r="1551" spans="5:6">
      <c r="E1551" s="337"/>
      <c r="F1551" s="338"/>
    </row>
    <row r="1552" spans="5:6">
      <c r="E1552" s="337"/>
      <c r="F1552" s="338"/>
    </row>
    <row r="1553" spans="5:6">
      <c r="E1553" s="337"/>
      <c r="F1553" s="338"/>
    </row>
    <row r="1554" spans="5:6">
      <c r="E1554" s="337"/>
      <c r="F1554" s="338"/>
    </row>
    <row r="1555" spans="5:6">
      <c r="E1555" s="337"/>
      <c r="F1555" s="338"/>
    </row>
    <row r="1556" spans="5:6">
      <c r="E1556" s="337"/>
      <c r="F1556" s="338"/>
    </row>
    <row r="1557" spans="5:6">
      <c r="E1557" s="337"/>
      <c r="F1557" s="338"/>
    </row>
    <row r="1558" spans="5:6">
      <c r="E1558" s="337"/>
      <c r="F1558" s="338"/>
    </row>
    <row r="1559" spans="5:6">
      <c r="E1559" s="337"/>
      <c r="F1559" s="338"/>
    </row>
    <row r="1560" spans="5:6">
      <c r="E1560" s="337"/>
      <c r="F1560" s="338"/>
    </row>
    <row r="1561" spans="5:6">
      <c r="E1561" s="337"/>
      <c r="F1561" s="338"/>
    </row>
    <row r="1562" spans="5:6">
      <c r="E1562" s="337"/>
      <c r="F1562" s="338"/>
    </row>
    <row r="1563" spans="5:6">
      <c r="E1563" s="337"/>
      <c r="F1563" s="338"/>
    </row>
    <row r="1564" spans="5:6">
      <c r="E1564" s="337"/>
      <c r="F1564" s="338"/>
    </row>
    <row r="1565" spans="5:6">
      <c r="E1565" s="337"/>
      <c r="F1565" s="338"/>
    </row>
    <row r="1566" spans="5:6">
      <c r="E1566" s="337"/>
      <c r="F1566" s="338"/>
    </row>
    <row r="1567" spans="5:6">
      <c r="E1567" s="337"/>
      <c r="F1567" s="338"/>
    </row>
    <row r="1568" spans="5:6">
      <c r="E1568" s="337"/>
      <c r="F1568" s="338"/>
    </row>
    <row r="1569" spans="5:6">
      <c r="E1569" s="337"/>
      <c r="F1569" s="338"/>
    </row>
    <row r="1570" spans="5:6">
      <c r="E1570" s="337"/>
      <c r="F1570" s="338"/>
    </row>
    <row r="1571" spans="5:6">
      <c r="E1571" s="337"/>
      <c r="F1571" s="338"/>
    </row>
    <row r="1572" spans="5:6">
      <c r="E1572" s="337"/>
      <c r="F1572" s="338"/>
    </row>
    <row r="1573" spans="5:6">
      <c r="E1573" s="337"/>
      <c r="F1573" s="338"/>
    </row>
    <row r="1574" spans="5:6">
      <c r="E1574" s="337"/>
      <c r="F1574" s="338"/>
    </row>
    <row r="1575" spans="5:6">
      <c r="E1575" s="337"/>
      <c r="F1575" s="338"/>
    </row>
    <row r="1576" spans="5:6">
      <c r="E1576" s="337"/>
      <c r="F1576" s="338"/>
    </row>
    <row r="1577" spans="5:6">
      <c r="E1577" s="337"/>
      <c r="F1577" s="338"/>
    </row>
    <row r="1578" spans="5:6">
      <c r="E1578" s="337"/>
      <c r="F1578" s="338"/>
    </row>
    <row r="1579" spans="5:6">
      <c r="E1579" s="337"/>
      <c r="F1579" s="338"/>
    </row>
    <row r="1580" spans="5:6">
      <c r="E1580" s="337"/>
      <c r="F1580" s="338"/>
    </row>
    <row r="1581" spans="5:6">
      <c r="E1581" s="337"/>
      <c r="F1581" s="338"/>
    </row>
    <row r="1582" spans="5:6">
      <c r="E1582" s="337"/>
      <c r="F1582" s="338"/>
    </row>
    <row r="1583" spans="5:6">
      <c r="E1583" s="337"/>
      <c r="F1583" s="338"/>
    </row>
    <row r="1584" spans="5:6">
      <c r="E1584" s="337"/>
      <c r="F1584" s="338"/>
    </row>
    <row r="1585" spans="5:6">
      <c r="E1585" s="337"/>
      <c r="F1585" s="338"/>
    </row>
    <row r="1586" spans="5:6">
      <c r="E1586" s="337"/>
      <c r="F1586" s="338"/>
    </row>
    <row r="1587" spans="5:6">
      <c r="E1587" s="337"/>
      <c r="F1587" s="338"/>
    </row>
    <row r="1588" spans="5:6">
      <c r="E1588" s="337"/>
      <c r="F1588" s="338"/>
    </row>
    <row r="1589" spans="5:6">
      <c r="E1589" s="337"/>
      <c r="F1589" s="338"/>
    </row>
    <row r="1590" spans="5:6">
      <c r="E1590" s="337"/>
      <c r="F1590" s="338"/>
    </row>
    <row r="1591" spans="5:6">
      <c r="E1591" s="337"/>
      <c r="F1591" s="338"/>
    </row>
    <row r="1592" spans="5:6">
      <c r="E1592" s="337"/>
      <c r="F1592" s="338"/>
    </row>
    <row r="1593" spans="5:6">
      <c r="E1593" s="337"/>
      <c r="F1593" s="338"/>
    </row>
    <row r="1594" spans="5:6">
      <c r="E1594" s="337"/>
      <c r="F1594" s="338"/>
    </row>
    <row r="1595" spans="5:6">
      <c r="E1595" s="337"/>
      <c r="F1595" s="338"/>
    </row>
    <row r="1596" spans="5:6">
      <c r="E1596" s="337"/>
      <c r="F1596" s="338"/>
    </row>
    <row r="1597" spans="5:6">
      <c r="E1597" s="337"/>
      <c r="F1597" s="338"/>
    </row>
    <row r="1598" spans="5:6">
      <c r="E1598" s="337"/>
      <c r="F1598" s="338"/>
    </row>
    <row r="1599" spans="5:6">
      <c r="E1599" s="337"/>
      <c r="F1599" s="338"/>
    </row>
    <row r="1600" spans="5:6">
      <c r="E1600" s="337"/>
      <c r="F1600" s="338"/>
    </row>
    <row r="1601" spans="5:6">
      <c r="E1601" s="337"/>
      <c r="F1601" s="338"/>
    </row>
    <row r="1602" spans="5:6">
      <c r="E1602" s="337"/>
      <c r="F1602" s="338"/>
    </row>
    <row r="1603" spans="5:6">
      <c r="E1603" s="337"/>
      <c r="F1603" s="338"/>
    </row>
    <row r="1604" spans="5:6">
      <c r="E1604" s="337"/>
      <c r="F1604" s="338"/>
    </row>
    <row r="1605" spans="5:6">
      <c r="E1605" s="337"/>
      <c r="F1605" s="338"/>
    </row>
    <row r="1606" spans="5:6">
      <c r="E1606" s="337"/>
      <c r="F1606" s="338"/>
    </row>
    <row r="1607" spans="5:6">
      <c r="E1607" s="337"/>
      <c r="F1607" s="338"/>
    </row>
    <row r="1608" spans="5:6">
      <c r="E1608" s="337"/>
      <c r="F1608" s="338"/>
    </row>
    <row r="1609" spans="5:6">
      <c r="E1609" s="337"/>
      <c r="F1609" s="338"/>
    </row>
    <row r="1610" spans="5:6">
      <c r="E1610" s="337"/>
      <c r="F1610" s="338"/>
    </row>
    <row r="1611" spans="5:6">
      <c r="E1611" s="337"/>
      <c r="F1611" s="338"/>
    </row>
    <row r="1612" spans="5:6">
      <c r="E1612" s="337"/>
      <c r="F1612" s="338"/>
    </row>
    <row r="1613" spans="5:6">
      <c r="E1613" s="337"/>
      <c r="F1613" s="338"/>
    </row>
    <row r="1614" spans="5:6">
      <c r="E1614" s="337"/>
      <c r="F1614" s="338"/>
    </row>
    <row r="1615" spans="5:6">
      <c r="E1615" s="337"/>
      <c r="F1615" s="338"/>
    </row>
    <row r="1616" spans="5:6">
      <c r="E1616" s="337"/>
      <c r="F1616" s="338"/>
    </row>
    <row r="1617" spans="5:6">
      <c r="E1617" s="337"/>
      <c r="F1617" s="338"/>
    </row>
    <row r="1618" spans="5:6">
      <c r="E1618" s="337"/>
      <c r="F1618" s="338"/>
    </row>
    <row r="1619" spans="5:6">
      <c r="E1619" s="337"/>
      <c r="F1619" s="338"/>
    </row>
    <row r="1620" spans="5:6">
      <c r="E1620" s="337"/>
      <c r="F1620" s="338"/>
    </row>
    <row r="1621" spans="5:6">
      <c r="E1621" s="337"/>
      <c r="F1621" s="338"/>
    </row>
    <row r="1622" spans="5:6">
      <c r="E1622" s="337"/>
      <c r="F1622" s="338"/>
    </row>
    <row r="1623" spans="5:6">
      <c r="E1623" s="337"/>
      <c r="F1623" s="338"/>
    </row>
    <row r="1624" spans="5:6">
      <c r="E1624" s="337"/>
      <c r="F1624" s="338"/>
    </row>
    <row r="1625" spans="5:6">
      <c r="E1625" s="337"/>
      <c r="F1625" s="338"/>
    </row>
    <row r="1626" spans="5:6">
      <c r="E1626" s="337"/>
      <c r="F1626" s="338"/>
    </row>
    <row r="1627" spans="5:6">
      <c r="E1627" s="337"/>
      <c r="F1627" s="338"/>
    </row>
    <row r="1628" spans="5:6">
      <c r="E1628" s="337"/>
      <c r="F1628" s="338"/>
    </row>
    <row r="1629" spans="5:6">
      <c r="E1629" s="337"/>
      <c r="F1629" s="338"/>
    </row>
    <row r="1630" spans="5:6">
      <c r="E1630" s="337"/>
      <c r="F1630" s="338"/>
    </row>
    <row r="1631" spans="5:6">
      <c r="E1631" s="337"/>
      <c r="F1631" s="338"/>
    </row>
    <row r="1632" spans="5:6">
      <c r="E1632" s="337"/>
      <c r="F1632" s="338"/>
    </row>
    <row r="1633" spans="5:6">
      <c r="E1633" s="337"/>
      <c r="F1633" s="338"/>
    </row>
    <row r="1634" spans="5:6">
      <c r="E1634" s="337"/>
      <c r="F1634" s="338"/>
    </row>
    <row r="1635" spans="5:6">
      <c r="E1635" s="337"/>
      <c r="F1635" s="338"/>
    </row>
    <row r="1636" spans="5:6">
      <c r="E1636" s="337"/>
      <c r="F1636" s="338"/>
    </row>
    <row r="1637" spans="5:6">
      <c r="E1637" s="337"/>
      <c r="F1637" s="338"/>
    </row>
    <row r="1638" spans="5:6">
      <c r="E1638" s="337"/>
      <c r="F1638" s="338"/>
    </row>
    <row r="1639" spans="5:6">
      <c r="E1639" s="337"/>
      <c r="F1639" s="338"/>
    </row>
    <row r="1640" spans="5:6">
      <c r="E1640" s="337"/>
      <c r="F1640" s="338"/>
    </row>
    <row r="1641" spans="5:6">
      <c r="E1641" s="337"/>
      <c r="F1641" s="338"/>
    </row>
    <row r="1642" spans="5:6">
      <c r="E1642" s="337"/>
      <c r="F1642" s="338"/>
    </row>
    <row r="1643" spans="5:6">
      <c r="E1643" s="337"/>
      <c r="F1643" s="338"/>
    </row>
    <row r="1644" spans="5:6">
      <c r="E1644" s="337"/>
      <c r="F1644" s="338"/>
    </row>
    <row r="1645" spans="5:6">
      <c r="E1645" s="337"/>
      <c r="F1645" s="338"/>
    </row>
    <row r="1646" spans="5:6">
      <c r="E1646" s="337"/>
      <c r="F1646" s="338"/>
    </row>
    <row r="1647" spans="5:6">
      <c r="E1647" s="337"/>
      <c r="F1647" s="338"/>
    </row>
    <row r="1648" spans="5:6">
      <c r="E1648" s="337"/>
      <c r="F1648" s="338"/>
    </row>
    <row r="1649" spans="5:6">
      <c r="E1649" s="337"/>
      <c r="F1649" s="338"/>
    </row>
    <row r="1650" spans="5:6">
      <c r="E1650" s="337"/>
      <c r="F1650" s="338"/>
    </row>
    <row r="1651" spans="5:6">
      <c r="E1651" s="337"/>
      <c r="F1651" s="338"/>
    </row>
    <row r="1652" spans="5:6">
      <c r="E1652" s="337"/>
      <c r="F1652" s="338"/>
    </row>
    <row r="1653" spans="5:6">
      <c r="E1653" s="337"/>
      <c r="F1653" s="338"/>
    </row>
    <row r="1654" spans="5:6">
      <c r="E1654" s="337"/>
      <c r="F1654" s="338"/>
    </row>
    <row r="1655" spans="5:6">
      <c r="E1655" s="337"/>
      <c r="F1655" s="338"/>
    </row>
    <row r="1656" spans="5:6">
      <c r="E1656" s="337"/>
      <c r="F1656" s="338"/>
    </row>
    <row r="1657" spans="5:6">
      <c r="E1657" s="337"/>
      <c r="F1657" s="338"/>
    </row>
    <row r="1658" spans="5:6">
      <c r="E1658" s="337"/>
      <c r="F1658" s="338"/>
    </row>
    <row r="1659" spans="5:6">
      <c r="E1659" s="337"/>
      <c r="F1659" s="338"/>
    </row>
    <row r="1660" spans="5:6">
      <c r="E1660" s="337"/>
      <c r="F1660" s="338"/>
    </row>
    <row r="1661" spans="5:6">
      <c r="E1661" s="337"/>
      <c r="F1661" s="338"/>
    </row>
    <row r="1662" spans="5:6">
      <c r="E1662" s="337"/>
      <c r="F1662" s="338"/>
    </row>
    <row r="1663" spans="5:6">
      <c r="E1663" s="337"/>
      <c r="F1663" s="338"/>
    </row>
    <row r="1664" spans="5:6">
      <c r="E1664" s="337"/>
      <c r="F1664" s="338"/>
    </row>
    <row r="1665" spans="5:6">
      <c r="E1665" s="337"/>
      <c r="F1665" s="338"/>
    </row>
    <row r="1666" spans="5:6">
      <c r="E1666" s="337"/>
      <c r="F1666" s="338"/>
    </row>
    <row r="1667" spans="5:6">
      <c r="E1667" s="337"/>
      <c r="F1667" s="338"/>
    </row>
    <row r="1668" spans="5:6">
      <c r="E1668" s="337"/>
      <c r="F1668" s="338"/>
    </row>
    <row r="1669" spans="5:6">
      <c r="E1669" s="337"/>
      <c r="F1669" s="338"/>
    </row>
    <row r="1670" spans="5:6">
      <c r="E1670" s="337"/>
      <c r="F1670" s="338"/>
    </row>
    <row r="1671" spans="5:6">
      <c r="E1671" s="337"/>
      <c r="F1671" s="338"/>
    </row>
    <row r="1672" spans="5:6">
      <c r="E1672" s="337"/>
      <c r="F1672" s="338"/>
    </row>
    <row r="1673" spans="5:6">
      <c r="E1673" s="337"/>
      <c r="F1673" s="338"/>
    </row>
    <row r="1674" spans="5:6">
      <c r="E1674" s="337"/>
      <c r="F1674" s="338"/>
    </row>
    <row r="1675" spans="5:6">
      <c r="E1675" s="337"/>
      <c r="F1675" s="338"/>
    </row>
    <row r="1676" spans="5:6">
      <c r="E1676" s="337"/>
      <c r="F1676" s="338"/>
    </row>
    <row r="1677" spans="5:6">
      <c r="E1677" s="337"/>
      <c r="F1677" s="338"/>
    </row>
    <row r="1678" spans="5:6">
      <c r="E1678" s="337"/>
      <c r="F1678" s="338"/>
    </row>
    <row r="1679" spans="5:6">
      <c r="E1679" s="337"/>
      <c r="F1679" s="338"/>
    </row>
    <row r="1680" spans="5:6">
      <c r="E1680" s="337"/>
      <c r="F1680" s="338"/>
    </row>
    <row r="1681" spans="5:6">
      <c r="E1681" s="337"/>
      <c r="F1681" s="338"/>
    </row>
    <row r="1682" spans="5:6">
      <c r="E1682" s="337"/>
      <c r="F1682" s="338"/>
    </row>
    <row r="1683" spans="5:6">
      <c r="E1683" s="337"/>
      <c r="F1683" s="338"/>
    </row>
    <row r="1684" spans="5:6">
      <c r="E1684" s="337"/>
      <c r="F1684" s="338"/>
    </row>
    <row r="1685" spans="5:6">
      <c r="E1685" s="337"/>
      <c r="F1685" s="338"/>
    </row>
    <row r="1686" spans="5:6">
      <c r="E1686" s="337"/>
      <c r="F1686" s="338"/>
    </row>
    <row r="1687" spans="5:6">
      <c r="E1687" s="337"/>
      <c r="F1687" s="338"/>
    </row>
    <row r="1688" spans="5:6">
      <c r="E1688" s="337"/>
      <c r="F1688" s="338"/>
    </row>
    <row r="1689" spans="5:6">
      <c r="E1689" s="337"/>
      <c r="F1689" s="338"/>
    </row>
    <row r="1690" spans="5:6">
      <c r="E1690" s="337"/>
      <c r="F1690" s="338"/>
    </row>
    <row r="1691" spans="5:6">
      <c r="E1691" s="337"/>
      <c r="F1691" s="338"/>
    </row>
    <row r="1692" spans="5:6">
      <c r="E1692" s="337"/>
      <c r="F1692" s="338"/>
    </row>
    <row r="1693" spans="5:6">
      <c r="E1693" s="337"/>
      <c r="F1693" s="338"/>
    </row>
    <row r="1694" spans="5:6">
      <c r="E1694" s="337"/>
      <c r="F1694" s="338"/>
    </row>
    <row r="1695" spans="5:6">
      <c r="E1695" s="337"/>
      <c r="F1695" s="338"/>
    </row>
    <row r="1696" spans="5:6">
      <c r="E1696" s="337"/>
      <c r="F1696" s="338"/>
    </row>
    <row r="1697" spans="5:6">
      <c r="E1697" s="337"/>
      <c r="F1697" s="338"/>
    </row>
    <row r="1698" spans="5:6">
      <c r="E1698" s="337"/>
      <c r="F1698" s="338"/>
    </row>
    <row r="1699" spans="5:6">
      <c r="E1699" s="337"/>
      <c r="F1699" s="338"/>
    </row>
    <row r="1700" spans="5:6">
      <c r="E1700" s="337"/>
      <c r="F1700" s="338"/>
    </row>
    <row r="1701" spans="5:6">
      <c r="E1701" s="337"/>
      <c r="F1701" s="338"/>
    </row>
    <row r="1702" spans="5:6">
      <c r="E1702" s="337"/>
      <c r="F1702" s="338"/>
    </row>
    <row r="1703" spans="5:6">
      <c r="E1703" s="337"/>
      <c r="F1703" s="338"/>
    </row>
    <row r="1704" spans="5:6">
      <c r="E1704" s="337"/>
      <c r="F1704" s="338"/>
    </row>
    <row r="1705" spans="5:6">
      <c r="E1705" s="337"/>
      <c r="F1705" s="338"/>
    </row>
    <row r="1706" spans="5:6">
      <c r="E1706" s="337"/>
      <c r="F1706" s="338"/>
    </row>
    <row r="1707" spans="5:6">
      <c r="E1707" s="337"/>
      <c r="F1707" s="338"/>
    </row>
    <row r="1708" spans="5:6">
      <c r="E1708" s="337"/>
      <c r="F1708" s="338"/>
    </row>
    <row r="1709" spans="5:6">
      <c r="E1709" s="337"/>
      <c r="F1709" s="338"/>
    </row>
    <row r="1710" spans="5:6">
      <c r="E1710" s="337"/>
      <c r="F1710" s="338"/>
    </row>
    <row r="1711" spans="5:6">
      <c r="E1711" s="337"/>
      <c r="F1711" s="338"/>
    </row>
    <row r="1712" spans="5:6">
      <c r="E1712" s="337"/>
      <c r="F1712" s="338"/>
    </row>
    <row r="1713" spans="5:6">
      <c r="E1713" s="337"/>
      <c r="F1713" s="338"/>
    </row>
    <row r="1714" spans="5:6">
      <c r="E1714" s="337"/>
      <c r="F1714" s="338"/>
    </row>
    <row r="1715" spans="5:6">
      <c r="E1715" s="337"/>
      <c r="F1715" s="338"/>
    </row>
    <row r="1716" spans="5:6">
      <c r="E1716" s="337"/>
      <c r="F1716" s="338"/>
    </row>
    <row r="1717" spans="5:6">
      <c r="E1717" s="337"/>
      <c r="F1717" s="338"/>
    </row>
    <row r="1718" spans="5:6">
      <c r="E1718" s="337"/>
      <c r="F1718" s="338"/>
    </row>
    <row r="1719" spans="5:6">
      <c r="E1719" s="337"/>
      <c r="F1719" s="338"/>
    </row>
    <row r="1720" spans="5:6">
      <c r="E1720" s="337"/>
      <c r="F1720" s="338"/>
    </row>
    <row r="1721" spans="5:6">
      <c r="E1721" s="337"/>
      <c r="F1721" s="338"/>
    </row>
    <row r="1722" spans="5:6">
      <c r="E1722" s="337"/>
      <c r="F1722" s="338"/>
    </row>
    <row r="1723" spans="5:6">
      <c r="E1723" s="337"/>
      <c r="F1723" s="338"/>
    </row>
    <row r="1724" spans="5:6">
      <c r="E1724" s="337"/>
      <c r="F1724" s="338"/>
    </row>
    <row r="1725" spans="5:6">
      <c r="E1725" s="337"/>
      <c r="F1725" s="338"/>
    </row>
    <row r="1726" spans="5:6">
      <c r="E1726" s="337"/>
      <c r="F1726" s="338"/>
    </row>
    <row r="1727" spans="5:6">
      <c r="E1727" s="337"/>
      <c r="F1727" s="338"/>
    </row>
    <row r="1728" spans="5:6">
      <c r="E1728" s="337"/>
      <c r="F1728" s="338"/>
    </row>
    <row r="1729" spans="5:6">
      <c r="E1729" s="337"/>
      <c r="F1729" s="338"/>
    </row>
    <row r="1730" spans="5:6">
      <c r="E1730" s="337"/>
      <c r="F1730" s="338"/>
    </row>
    <row r="1731" spans="5:6">
      <c r="E1731" s="337"/>
      <c r="F1731" s="338"/>
    </row>
    <row r="1732" spans="5:6">
      <c r="E1732" s="337"/>
      <c r="F1732" s="338"/>
    </row>
    <row r="1733" spans="5:6">
      <c r="E1733" s="337"/>
      <c r="F1733" s="338"/>
    </row>
    <row r="1734" spans="5:6">
      <c r="E1734" s="337"/>
      <c r="F1734" s="338"/>
    </row>
    <row r="1735" spans="5:6">
      <c r="E1735" s="337"/>
      <c r="F1735" s="338"/>
    </row>
    <row r="1736" spans="5:6">
      <c r="E1736" s="337"/>
      <c r="F1736" s="338"/>
    </row>
    <row r="1737" spans="5:6">
      <c r="E1737" s="337"/>
      <c r="F1737" s="338"/>
    </row>
    <row r="1738" spans="5:6">
      <c r="E1738" s="337"/>
      <c r="F1738" s="338"/>
    </row>
    <row r="1739" spans="5:6">
      <c r="E1739" s="337"/>
      <c r="F1739" s="338"/>
    </row>
    <row r="1740" spans="5:6">
      <c r="E1740" s="337"/>
      <c r="F1740" s="338"/>
    </row>
    <row r="1741" spans="5:6">
      <c r="E1741" s="337"/>
      <c r="F1741" s="338"/>
    </row>
    <row r="1742" spans="5:6">
      <c r="E1742" s="337"/>
      <c r="F1742" s="338"/>
    </row>
    <row r="1743" spans="5:6">
      <c r="E1743" s="337"/>
      <c r="F1743" s="338"/>
    </row>
    <row r="1744" spans="5:6">
      <c r="E1744" s="337"/>
      <c r="F1744" s="338"/>
    </row>
    <row r="1745" spans="5:6">
      <c r="E1745" s="337"/>
      <c r="F1745" s="338"/>
    </row>
    <row r="1746" spans="5:6">
      <c r="E1746" s="337"/>
      <c r="F1746" s="338"/>
    </row>
    <row r="1747" spans="5:6">
      <c r="E1747" s="337"/>
      <c r="F1747" s="338"/>
    </row>
    <row r="1748" spans="5:6">
      <c r="E1748" s="337"/>
      <c r="F1748" s="338"/>
    </row>
    <row r="1749" spans="5:6">
      <c r="E1749" s="337"/>
      <c r="F1749" s="338"/>
    </row>
    <row r="1750" spans="5:6">
      <c r="E1750" s="337"/>
      <c r="F1750" s="338"/>
    </row>
    <row r="1751" spans="5:6">
      <c r="E1751" s="337"/>
      <c r="F1751" s="338"/>
    </row>
    <row r="1752" spans="5:6">
      <c r="E1752" s="337"/>
      <c r="F1752" s="338"/>
    </row>
    <row r="1753" spans="5:6">
      <c r="E1753" s="337"/>
      <c r="F1753" s="338"/>
    </row>
    <row r="1754" spans="5:6">
      <c r="E1754" s="337"/>
      <c r="F1754" s="338"/>
    </row>
    <row r="1755" spans="5:6">
      <c r="E1755" s="337"/>
      <c r="F1755" s="338"/>
    </row>
    <row r="1756" spans="5:6">
      <c r="E1756" s="337"/>
      <c r="F1756" s="338"/>
    </row>
    <row r="1757" spans="5:6">
      <c r="E1757" s="337"/>
      <c r="F1757" s="338"/>
    </row>
    <row r="1758" spans="5:6">
      <c r="E1758" s="337"/>
      <c r="F1758" s="338"/>
    </row>
    <row r="1759" spans="5:6">
      <c r="E1759" s="337"/>
      <c r="F1759" s="338"/>
    </row>
    <row r="1760" spans="5:6">
      <c r="E1760" s="337"/>
      <c r="F1760" s="338"/>
    </row>
    <row r="1761" spans="5:6">
      <c r="E1761" s="337"/>
      <c r="F1761" s="338"/>
    </row>
    <row r="1762" spans="5:6">
      <c r="E1762" s="337"/>
      <c r="F1762" s="338"/>
    </row>
    <row r="1763" spans="5:6">
      <c r="E1763" s="337"/>
      <c r="F1763" s="338"/>
    </row>
    <row r="1764" spans="5:6">
      <c r="E1764" s="337"/>
      <c r="F1764" s="338"/>
    </row>
    <row r="1765" spans="5:6">
      <c r="E1765" s="337"/>
      <c r="F1765" s="338"/>
    </row>
    <row r="1766" spans="5:6">
      <c r="E1766" s="337"/>
      <c r="F1766" s="338"/>
    </row>
    <row r="1767" spans="5:6">
      <c r="E1767" s="337"/>
      <c r="F1767" s="338"/>
    </row>
    <row r="1768" spans="5:6">
      <c r="E1768" s="337"/>
      <c r="F1768" s="338"/>
    </row>
    <row r="1769" spans="5:6">
      <c r="E1769" s="337"/>
      <c r="F1769" s="338"/>
    </row>
    <row r="1770" spans="5:6">
      <c r="E1770" s="337"/>
      <c r="F1770" s="338"/>
    </row>
    <row r="1771" spans="5:6">
      <c r="E1771" s="337"/>
      <c r="F1771" s="338"/>
    </row>
    <row r="1772" spans="5:6">
      <c r="E1772" s="337"/>
      <c r="F1772" s="338"/>
    </row>
    <row r="1773" spans="5:6">
      <c r="E1773" s="337"/>
      <c r="F1773" s="338"/>
    </row>
    <row r="1774" spans="5:6">
      <c r="E1774" s="337"/>
      <c r="F1774" s="338"/>
    </row>
    <row r="1775" spans="5:6">
      <c r="E1775" s="337"/>
      <c r="F1775" s="338"/>
    </row>
    <row r="1776" spans="5:6">
      <c r="E1776" s="337"/>
      <c r="F1776" s="338"/>
    </row>
    <row r="1777" spans="5:6">
      <c r="E1777" s="337"/>
      <c r="F1777" s="338"/>
    </row>
    <row r="1778" spans="5:6">
      <c r="E1778" s="337"/>
      <c r="F1778" s="338"/>
    </row>
    <row r="1779" spans="5:6">
      <c r="E1779" s="337"/>
      <c r="F1779" s="338"/>
    </row>
    <row r="1780" spans="5:6">
      <c r="E1780" s="337"/>
      <c r="F1780" s="338"/>
    </row>
    <row r="1781" spans="5:6">
      <c r="E1781" s="337"/>
      <c r="F1781" s="338"/>
    </row>
    <row r="1782" spans="5:6">
      <c r="E1782" s="337"/>
      <c r="F1782" s="338"/>
    </row>
    <row r="1783" spans="5:6">
      <c r="E1783" s="337"/>
      <c r="F1783" s="338"/>
    </row>
    <row r="1784" spans="5:6">
      <c r="E1784" s="337"/>
      <c r="F1784" s="338"/>
    </row>
    <row r="1785" spans="5:6">
      <c r="E1785" s="337"/>
      <c r="F1785" s="338"/>
    </row>
    <row r="1786" spans="5:6">
      <c r="E1786" s="337"/>
      <c r="F1786" s="338"/>
    </row>
    <row r="1787" spans="5:6">
      <c r="E1787" s="337"/>
      <c r="F1787" s="338"/>
    </row>
    <row r="1788" spans="5:6">
      <c r="E1788" s="337"/>
      <c r="F1788" s="338"/>
    </row>
    <row r="1789" spans="5:6">
      <c r="E1789" s="337"/>
      <c r="F1789" s="338"/>
    </row>
    <row r="1790" spans="5:6">
      <c r="E1790" s="337"/>
      <c r="F1790" s="338"/>
    </row>
    <row r="1791" spans="5:6">
      <c r="E1791" s="337"/>
      <c r="F1791" s="338"/>
    </row>
    <row r="1792" spans="5:6">
      <c r="E1792" s="337"/>
      <c r="F1792" s="338"/>
    </row>
    <row r="1793" spans="5:6">
      <c r="E1793" s="337"/>
      <c r="F1793" s="338"/>
    </row>
    <row r="1794" spans="5:6">
      <c r="E1794" s="337"/>
      <c r="F1794" s="338"/>
    </row>
    <row r="1795" spans="5:6">
      <c r="E1795" s="337"/>
      <c r="F1795" s="338"/>
    </row>
    <row r="1796" spans="5:6">
      <c r="E1796" s="337"/>
      <c r="F1796" s="338"/>
    </row>
    <row r="1797" spans="5:6">
      <c r="E1797" s="337"/>
      <c r="F1797" s="338"/>
    </row>
    <row r="1798" spans="5:6">
      <c r="E1798" s="337"/>
      <c r="F1798" s="338"/>
    </row>
    <row r="1799" spans="5:6">
      <c r="E1799" s="337"/>
      <c r="F1799" s="338"/>
    </row>
    <row r="1800" spans="5:6">
      <c r="E1800" s="337"/>
      <c r="F1800" s="338"/>
    </row>
    <row r="1801" spans="5:6">
      <c r="E1801" s="337"/>
      <c r="F1801" s="338"/>
    </row>
    <row r="1802" spans="5:6">
      <c r="E1802" s="337"/>
      <c r="F1802" s="338"/>
    </row>
    <row r="1803" spans="5:6">
      <c r="E1803" s="337"/>
      <c r="F1803" s="338"/>
    </row>
    <row r="1804" spans="5:6">
      <c r="E1804" s="337"/>
      <c r="F1804" s="338"/>
    </row>
    <row r="1805" spans="5:6">
      <c r="E1805" s="337"/>
      <c r="F1805" s="338"/>
    </row>
    <row r="1806" spans="5:6">
      <c r="E1806" s="337"/>
      <c r="F1806" s="338"/>
    </row>
    <row r="1807" spans="5:6">
      <c r="E1807" s="337"/>
      <c r="F1807" s="338"/>
    </row>
    <row r="1808" spans="5:6">
      <c r="E1808" s="337"/>
      <c r="F1808" s="338"/>
    </row>
    <row r="1809" spans="5:6">
      <c r="E1809" s="337"/>
      <c r="F1809" s="338"/>
    </row>
    <row r="1810" spans="5:6">
      <c r="E1810" s="337"/>
      <c r="F1810" s="338"/>
    </row>
    <row r="1811" spans="5:6">
      <c r="E1811" s="337"/>
      <c r="F1811" s="338"/>
    </row>
    <row r="1812" spans="5:6">
      <c r="E1812" s="337"/>
      <c r="F1812" s="338"/>
    </row>
    <row r="1813" spans="5:6">
      <c r="E1813" s="337"/>
      <c r="F1813" s="338"/>
    </row>
    <row r="1814" spans="5:6">
      <c r="E1814" s="337"/>
      <c r="F1814" s="338"/>
    </row>
    <row r="1815" spans="5:6">
      <c r="E1815" s="337"/>
      <c r="F1815" s="338"/>
    </row>
    <row r="1816" spans="5:6">
      <c r="E1816" s="337"/>
      <c r="F1816" s="338"/>
    </row>
    <row r="1817" spans="5:6">
      <c r="E1817" s="337"/>
      <c r="F1817" s="338"/>
    </row>
    <row r="1818" spans="5:6">
      <c r="E1818" s="337"/>
      <c r="F1818" s="338"/>
    </row>
    <row r="1819" spans="5:6">
      <c r="E1819" s="337"/>
      <c r="F1819" s="338"/>
    </row>
    <row r="1820" spans="5:6">
      <c r="E1820" s="337"/>
      <c r="F1820" s="338"/>
    </row>
    <row r="1821" spans="5:6">
      <c r="E1821" s="337"/>
      <c r="F1821" s="338"/>
    </row>
    <row r="1822" spans="5:6">
      <c r="E1822" s="337"/>
      <c r="F1822" s="338"/>
    </row>
    <row r="1823" spans="5:6">
      <c r="E1823" s="337"/>
      <c r="F1823" s="338"/>
    </row>
    <row r="1824" spans="5:6">
      <c r="E1824" s="337"/>
      <c r="F1824" s="338"/>
    </row>
    <row r="1825" spans="5:6">
      <c r="E1825" s="337"/>
      <c r="F1825" s="338"/>
    </row>
    <row r="1826" spans="5:6">
      <c r="E1826" s="337"/>
      <c r="F1826" s="338"/>
    </row>
    <row r="1827" spans="5:6">
      <c r="E1827" s="337"/>
      <c r="F1827" s="338"/>
    </row>
    <row r="1828" spans="5:6">
      <c r="E1828" s="337"/>
      <c r="F1828" s="338"/>
    </row>
    <row r="1829" spans="5:6">
      <c r="E1829" s="337"/>
      <c r="F1829" s="338"/>
    </row>
    <row r="1830" spans="5:6">
      <c r="E1830" s="337"/>
      <c r="F1830" s="338"/>
    </row>
    <row r="1831" spans="5:6">
      <c r="E1831" s="337"/>
      <c r="F1831" s="338"/>
    </row>
    <row r="1832" spans="5:6">
      <c r="E1832" s="337"/>
      <c r="F1832" s="338"/>
    </row>
    <row r="1833" spans="5:6">
      <c r="E1833" s="337"/>
      <c r="F1833" s="338"/>
    </row>
    <row r="1834" spans="5:6">
      <c r="E1834" s="337"/>
      <c r="F1834" s="338"/>
    </row>
    <row r="1835" spans="5:6">
      <c r="E1835" s="337"/>
      <c r="F1835" s="338"/>
    </row>
    <row r="1836" spans="5:6">
      <c r="E1836" s="337"/>
      <c r="F1836" s="338"/>
    </row>
    <row r="1837" spans="5:6">
      <c r="E1837" s="337"/>
      <c r="F1837" s="338"/>
    </row>
    <row r="1838" spans="5:6">
      <c r="E1838" s="337"/>
      <c r="F1838" s="338"/>
    </row>
    <row r="1839" spans="5:6">
      <c r="E1839" s="337"/>
      <c r="F1839" s="338"/>
    </row>
    <row r="1840" spans="5:6">
      <c r="E1840" s="337"/>
      <c r="F1840" s="338"/>
    </row>
    <row r="1841" spans="5:6">
      <c r="E1841" s="337"/>
      <c r="F1841" s="338"/>
    </row>
    <row r="1842" spans="5:6">
      <c r="E1842" s="337"/>
      <c r="F1842" s="338"/>
    </row>
    <row r="1843" spans="5:6">
      <c r="E1843" s="337"/>
      <c r="F1843" s="338"/>
    </row>
    <row r="1844" spans="5:6">
      <c r="E1844" s="337"/>
      <c r="F1844" s="338"/>
    </row>
    <row r="1845" spans="5:6">
      <c r="E1845" s="337"/>
      <c r="F1845" s="338"/>
    </row>
    <row r="1846" spans="5:6">
      <c r="E1846" s="337"/>
      <c r="F1846" s="338"/>
    </row>
    <row r="1847" spans="5:6">
      <c r="E1847" s="337"/>
      <c r="F1847" s="338"/>
    </row>
    <row r="1848" spans="5:6">
      <c r="E1848" s="337"/>
      <c r="F1848" s="338"/>
    </row>
    <row r="1849" spans="5:6">
      <c r="E1849" s="337"/>
      <c r="F1849" s="338"/>
    </row>
    <row r="1850" spans="5:6">
      <c r="E1850" s="337"/>
      <c r="F1850" s="338"/>
    </row>
    <row r="1851" spans="5:6">
      <c r="E1851" s="337"/>
      <c r="F1851" s="338"/>
    </row>
    <row r="1852" spans="5:6">
      <c r="E1852" s="337"/>
      <c r="F1852" s="338"/>
    </row>
    <row r="1853" spans="5:6">
      <c r="E1853" s="337"/>
      <c r="F1853" s="338"/>
    </row>
    <row r="1854" spans="5:6">
      <c r="E1854" s="337"/>
      <c r="F1854" s="338"/>
    </row>
    <row r="1855" spans="5:6">
      <c r="E1855" s="337"/>
      <c r="F1855" s="338"/>
    </row>
    <row r="1856" spans="5:6">
      <c r="E1856" s="337"/>
      <c r="F1856" s="338"/>
    </row>
    <row r="1857" spans="5:6">
      <c r="E1857" s="337"/>
      <c r="F1857" s="338"/>
    </row>
    <row r="1858" spans="5:6">
      <c r="E1858" s="337"/>
      <c r="F1858" s="338"/>
    </row>
    <row r="1859" spans="5:6">
      <c r="E1859" s="337"/>
      <c r="F1859" s="338"/>
    </row>
    <row r="1860" spans="5:6">
      <c r="E1860" s="337"/>
      <c r="F1860" s="338"/>
    </row>
    <row r="1861" spans="5:6">
      <c r="E1861" s="337"/>
      <c r="F1861" s="338"/>
    </row>
    <row r="1862" spans="5:6">
      <c r="E1862" s="337"/>
      <c r="F1862" s="338"/>
    </row>
    <row r="1863" spans="5:6">
      <c r="E1863" s="337"/>
      <c r="F1863" s="338"/>
    </row>
    <row r="1864" spans="5:6">
      <c r="E1864" s="337"/>
      <c r="F1864" s="338"/>
    </row>
    <row r="1865" spans="5:6">
      <c r="E1865" s="337"/>
      <c r="F1865" s="338"/>
    </row>
    <row r="1866" spans="5:6">
      <c r="E1866" s="337"/>
      <c r="F1866" s="338"/>
    </row>
    <row r="1867" spans="5:6">
      <c r="E1867" s="337"/>
      <c r="F1867" s="338"/>
    </row>
    <row r="1868" spans="5:6">
      <c r="E1868" s="337"/>
      <c r="F1868" s="338"/>
    </row>
    <row r="1869" spans="5:6">
      <c r="E1869" s="337"/>
      <c r="F1869" s="338"/>
    </row>
    <row r="1870" spans="5:6">
      <c r="E1870" s="337"/>
      <c r="F1870" s="338"/>
    </row>
    <row r="1871" spans="5:6">
      <c r="E1871" s="337"/>
      <c r="F1871" s="338"/>
    </row>
    <row r="1872" spans="5:6">
      <c r="E1872" s="337"/>
      <c r="F1872" s="338"/>
    </row>
    <row r="1873" spans="5:6">
      <c r="E1873" s="337"/>
      <c r="F1873" s="338"/>
    </row>
    <row r="1874" spans="5:6">
      <c r="E1874" s="337"/>
      <c r="F1874" s="338"/>
    </row>
    <row r="1875" spans="5:6">
      <c r="E1875" s="337"/>
      <c r="F1875" s="338"/>
    </row>
    <row r="1876" spans="5:6">
      <c r="E1876" s="337"/>
      <c r="F1876" s="338"/>
    </row>
    <row r="1877" spans="5:6">
      <c r="E1877" s="337"/>
      <c r="F1877" s="338"/>
    </row>
    <row r="1878" spans="5:6">
      <c r="E1878" s="337"/>
      <c r="F1878" s="338"/>
    </row>
    <row r="1879" spans="5:6">
      <c r="E1879" s="337"/>
      <c r="F1879" s="338"/>
    </row>
    <row r="1880" spans="5:6">
      <c r="E1880" s="337"/>
      <c r="F1880" s="338"/>
    </row>
    <row r="1881" spans="5:6">
      <c r="E1881" s="337"/>
      <c r="F1881" s="338"/>
    </row>
    <row r="1882" spans="5:6">
      <c r="E1882" s="337"/>
      <c r="F1882" s="338"/>
    </row>
    <row r="1883" spans="5:6">
      <c r="E1883" s="337"/>
      <c r="F1883" s="338"/>
    </row>
    <row r="1884" spans="5:6">
      <c r="E1884" s="337"/>
      <c r="F1884" s="338"/>
    </row>
    <row r="1885" spans="5:6">
      <c r="E1885" s="337"/>
      <c r="F1885" s="338"/>
    </row>
    <row r="1886" spans="5:6">
      <c r="E1886" s="337"/>
      <c r="F1886" s="338"/>
    </row>
    <row r="1887" spans="5:6">
      <c r="E1887" s="337"/>
      <c r="F1887" s="338"/>
    </row>
    <row r="1888" spans="5:6">
      <c r="E1888" s="337"/>
      <c r="F1888" s="338"/>
    </row>
    <row r="1889" spans="5:6">
      <c r="E1889" s="337"/>
      <c r="F1889" s="338"/>
    </row>
    <row r="1890" spans="5:6">
      <c r="E1890" s="337"/>
      <c r="F1890" s="338"/>
    </row>
    <row r="1891" spans="5:6">
      <c r="E1891" s="337"/>
      <c r="F1891" s="338"/>
    </row>
    <row r="1892" spans="5:6">
      <c r="E1892" s="337"/>
      <c r="F1892" s="338"/>
    </row>
    <row r="1893" spans="5:6">
      <c r="E1893" s="337"/>
      <c r="F1893" s="338"/>
    </row>
    <row r="1894" spans="5:6">
      <c r="E1894" s="337"/>
      <c r="F1894" s="338"/>
    </row>
    <row r="1895" spans="5:6">
      <c r="E1895" s="337"/>
      <c r="F1895" s="338"/>
    </row>
    <row r="1896" spans="5:6">
      <c r="E1896" s="337"/>
      <c r="F1896" s="338"/>
    </row>
    <row r="1897" spans="5:6">
      <c r="E1897" s="337"/>
      <c r="F1897" s="338"/>
    </row>
    <row r="1898" spans="5:6">
      <c r="E1898" s="337"/>
      <c r="F1898" s="338"/>
    </row>
    <row r="1899" spans="5:6">
      <c r="E1899" s="337"/>
      <c r="F1899" s="338"/>
    </row>
    <row r="1900" spans="5:6">
      <c r="E1900" s="337"/>
      <c r="F1900" s="338"/>
    </row>
    <row r="1901" spans="5:6">
      <c r="E1901" s="337"/>
      <c r="F1901" s="338"/>
    </row>
    <row r="1902" spans="5:6">
      <c r="E1902" s="337"/>
      <c r="F1902" s="338"/>
    </row>
    <row r="1903" spans="5:6">
      <c r="E1903" s="337"/>
      <c r="F1903" s="338"/>
    </row>
    <row r="1904" spans="5:6">
      <c r="E1904" s="337"/>
      <c r="F1904" s="338"/>
    </row>
    <row r="1905" spans="5:6">
      <c r="E1905" s="337"/>
      <c r="F1905" s="338"/>
    </row>
    <row r="1906" spans="5:6">
      <c r="E1906" s="337"/>
      <c r="F1906" s="338"/>
    </row>
    <row r="1907" spans="5:6">
      <c r="E1907" s="337"/>
      <c r="F1907" s="338"/>
    </row>
    <row r="1908" spans="5:6">
      <c r="E1908" s="337"/>
      <c r="F1908" s="338"/>
    </row>
    <row r="1909" spans="5:6">
      <c r="E1909" s="337"/>
      <c r="F1909" s="338"/>
    </row>
    <row r="1910" spans="5:6">
      <c r="E1910" s="337"/>
      <c r="F1910" s="338"/>
    </row>
    <row r="1911" spans="5:6">
      <c r="E1911" s="337"/>
      <c r="F1911" s="338"/>
    </row>
    <row r="1912" spans="5:6">
      <c r="E1912" s="337"/>
      <c r="F1912" s="338"/>
    </row>
    <row r="1913" spans="5:6">
      <c r="E1913" s="337"/>
      <c r="F1913" s="338"/>
    </row>
    <row r="1914" spans="5:6">
      <c r="E1914" s="337"/>
      <c r="F1914" s="338"/>
    </row>
    <row r="1915" spans="5:6">
      <c r="E1915" s="337"/>
      <c r="F1915" s="338"/>
    </row>
    <row r="1916" spans="5:6">
      <c r="E1916" s="337"/>
      <c r="F1916" s="338"/>
    </row>
    <row r="1917" spans="5:6">
      <c r="E1917" s="337"/>
      <c r="F1917" s="338"/>
    </row>
    <row r="1918" spans="5:6">
      <c r="E1918" s="337"/>
      <c r="F1918" s="338"/>
    </row>
    <row r="1919" spans="5:6">
      <c r="E1919" s="337"/>
      <c r="F1919" s="338"/>
    </row>
    <row r="1920" spans="5:6">
      <c r="E1920" s="337"/>
      <c r="F1920" s="338"/>
    </row>
    <row r="1921" spans="5:6">
      <c r="E1921" s="337"/>
      <c r="F1921" s="338"/>
    </row>
    <row r="1922" spans="5:6">
      <c r="E1922" s="337"/>
      <c r="F1922" s="338"/>
    </row>
    <row r="1923" spans="5:6">
      <c r="E1923" s="337"/>
      <c r="F1923" s="338"/>
    </row>
    <row r="1924" spans="5:6">
      <c r="E1924" s="337"/>
      <c r="F1924" s="338"/>
    </row>
    <row r="1925" spans="5:6">
      <c r="E1925" s="337"/>
      <c r="F1925" s="338"/>
    </row>
    <row r="1926" spans="5:6">
      <c r="E1926" s="337"/>
      <c r="F1926" s="338"/>
    </row>
    <row r="1927" spans="5:6">
      <c r="E1927" s="337"/>
      <c r="F1927" s="338"/>
    </row>
    <row r="1928" spans="5:6">
      <c r="E1928" s="337"/>
      <c r="F1928" s="338"/>
    </row>
    <row r="1929" spans="5:6">
      <c r="E1929" s="337"/>
      <c r="F1929" s="338"/>
    </row>
    <row r="1930" spans="5:6">
      <c r="E1930" s="337"/>
      <c r="F1930" s="338"/>
    </row>
    <row r="1931" spans="5:6">
      <c r="E1931" s="337"/>
      <c r="F1931" s="338"/>
    </row>
    <row r="1932" spans="5:6">
      <c r="E1932" s="337"/>
      <c r="F1932" s="338"/>
    </row>
    <row r="1933" spans="5:6">
      <c r="E1933" s="337"/>
      <c r="F1933" s="338"/>
    </row>
    <row r="1934" spans="5:6">
      <c r="E1934" s="337"/>
      <c r="F1934" s="338"/>
    </row>
    <row r="1935" spans="5:6">
      <c r="E1935" s="337"/>
      <c r="F1935" s="338"/>
    </row>
    <row r="1936" spans="5:6">
      <c r="E1936" s="337"/>
      <c r="F1936" s="338"/>
    </row>
    <row r="1937" spans="5:6">
      <c r="E1937" s="337"/>
      <c r="F1937" s="338"/>
    </row>
    <row r="1938" spans="5:6">
      <c r="E1938" s="337"/>
      <c r="F1938" s="338"/>
    </row>
    <row r="1939" spans="5:6">
      <c r="E1939" s="337"/>
      <c r="F1939" s="338"/>
    </row>
    <row r="1940" spans="5:6">
      <c r="E1940" s="337"/>
      <c r="F1940" s="338"/>
    </row>
    <row r="1941" spans="5:6">
      <c r="E1941" s="337"/>
      <c r="F1941" s="338"/>
    </row>
    <row r="1942" spans="5:6">
      <c r="E1942" s="337"/>
      <c r="F1942" s="338"/>
    </row>
    <row r="1943" spans="5:6">
      <c r="E1943" s="337"/>
      <c r="F1943" s="338"/>
    </row>
    <row r="1944" spans="5:6">
      <c r="E1944" s="337"/>
      <c r="F1944" s="338"/>
    </row>
    <row r="1945" spans="5:6">
      <c r="E1945" s="337"/>
      <c r="F1945" s="338"/>
    </row>
    <row r="1946" spans="5:6">
      <c r="E1946" s="337"/>
      <c r="F1946" s="338"/>
    </row>
    <row r="1947" spans="5:6">
      <c r="E1947" s="337"/>
      <c r="F1947" s="338"/>
    </row>
    <row r="1948" spans="5:6">
      <c r="E1948" s="337"/>
      <c r="F1948" s="338"/>
    </row>
    <row r="1949" spans="5:6">
      <c r="E1949" s="337"/>
      <c r="F1949" s="338"/>
    </row>
    <row r="1950" spans="5:6">
      <c r="E1950" s="337"/>
      <c r="F1950" s="338"/>
    </row>
    <row r="1951" spans="5:6">
      <c r="E1951" s="337"/>
      <c r="F1951" s="338"/>
    </row>
    <row r="1952" spans="5:6">
      <c r="E1952" s="337"/>
      <c r="F1952" s="338"/>
    </row>
    <row r="1953" spans="5:6">
      <c r="E1953" s="337"/>
      <c r="F1953" s="338"/>
    </row>
    <row r="1954" spans="5:6">
      <c r="E1954" s="337"/>
      <c r="F1954" s="338"/>
    </row>
    <row r="1955" spans="5:6">
      <c r="E1955" s="337"/>
      <c r="F1955" s="338"/>
    </row>
    <row r="1956" spans="5:6">
      <c r="E1956" s="337"/>
      <c r="F1956" s="338"/>
    </row>
    <row r="1957" spans="5:6">
      <c r="E1957" s="337"/>
      <c r="F1957" s="338"/>
    </row>
    <row r="1958" spans="5:6">
      <c r="E1958" s="337"/>
      <c r="F1958" s="338"/>
    </row>
    <row r="1959" spans="5:6">
      <c r="E1959" s="337"/>
      <c r="F1959" s="338"/>
    </row>
    <row r="1960" spans="5:6">
      <c r="E1960" s="337"/>
      <c r="F1960" s="338"/>
    </row>
    <row r="1961" spans="5:6">
      <c r="E1961" s="337"/>
      <c r="F1961" s="338"/>
    </row>
    <row r="1962" spans="5:6">
      <c r="E1962" s="337"/>
      <c r="F1962" s="338"/>
    </row>
    <row r="1963" spans="5:6">
      <c r="E1963" s="337"/>
      <c r="F1963" s="338"/>
    </row>
    <row r="1964" spans="5:6">
      <c r="E1964" s="337"/>
      <c r="F1964" s="338"/>
    </row>
    <row r="1965" spans="5:6">
      <c r="E1965" s="337"/>
      <c r="F1965" s="338"/>
    </row>
    <row r="1966" spans="5:6">
      <c r="E1966" s="337"/>
      <c r="F1966" s="338"/>
    </row>
    <row r="1967" spans="5:6">
      <c r="E1967" s="337"/>
      <c r="F1967" s="338"/>
    </row>
    <row r="1968" spans="5:6">
      <c r="E1968" s="337"/>
      <c r="F1968" s="338"/>
    </row>
    <row r="1969" spans="5:6">
      <c r="E1969" s="337"/>
      <c r="F1969" s="338"/>
    </row>
    <row r="1970" spans="5:6">
      <c r="E1970" s="337"/>
      <c r="F1970" s="338"/>
    </row>
    <row r="1971" spans="5:6">
      <c r="E1971" s="337"/>
      <c r="F1971" s="338"/>
    </row>
    <row r="1972" spans="5:6">
      <c r="E1972" s="337"/>
      <c r="F1972" s="338"/>
    </row>
    <row r="1973" spans="5:6">
      <c r="E1973" s="337"/>
      <c r="F1973" s="338"/>
    </row>
    <row r="1974" spans="5:6">
      <c r="E1974" s="337"/>
      <c r="F1974" s="338"/>
    </row>
    <row r="1975" spans="5:6">
      <c r="E1975" s="337"/>
      <c r="F1975" s="338"/>
    </row>
    <row r="1976" spans="5:6">
      <c r="E1976" s="337"/>
      <c r="F1976" s="338"/>
    </row>
    <row r="1977" spans="5:6">
      <c r="E1977" s="337"/>
      <c r="F1977" s="338"/>
    </row>
    <row r="1978" spans="5:6">
      <c r="E1978" s="337"/>
      <c r="F1978" s="338"/>
    </row>
    <row r="1979" spans="5:6">
      <c r="E1979" s="337"/>
      <c r="F1979" s="338"/>
    </row>
    <row r="1980" spans="5:6">
      <c r="E1980" s="337"/>
      <c r="F1980" s="338"/>
    </row>
    <row r="1981" spans="5:6">
      <c r="E1981" s="337"/>
      <c r="F1981" s="338"/>
    </row>
    <row r="1982" spans="5:6">
      <c r="E1982" s="337"/>
      <c r="F1982" s="338"/>
    </row>
    <row r="1983" spans="5:6">
      <c r="E1983" s="337"/>
      <c r="F1983" s="338"/>
    </row>
    <row r="1984" spans="5:6">
      <c r="E1984" s="337"/>
      <c r="F1984" s="338"/>
    </row>
    <row r="1985" spans="5:6">
      <c r="E1985" s="337"/>
      <c r="F1985" s="338"/>
    </row>
    <row r="1986" spans="5:6">
      <c r="E1986" s="337"/>
      <c r="F1986" s="338"/>
    </row>
    <row r="1987" spans="5:6">
      <c r="E1987" s="337"/>
      <c r="F1987" s="338"/>
    </row>
    <row r="1988" spans="5:6">
      <c r="E1988" s="337"/>
      <c r="F1988" s="338"/>
    </row>
    <row r="1989" spans="5:6">
      <c r="E1989" s="337"/>
      <c r="F1989" s="338"/>
    </row>
    <row r="1990" spans="5:6">
      <c r="E1990" s="337"/>
      <c r="F1990" s="338"/>
    </row>
    <row r="1991" spans="5:6">
      <c r="E1991" s="337"/>
      <c r="F1991" s="338"/>
    </row>
    <row r="1992" spans="5:6">
      <c r="E1992" s="337"/>
      <c r="F1992" s="338"/>
    </row>
    <row r="1993" spans="5:6">
      <c r="E1993" s="337"/>
      <c r="F1993" s="338"/>
    </row>
    <row r="1994" spans="5:6">
      <c r="E1994" s="337"/>
      <c r="F1994" s="338"/>
    </row>
    <row r="1995" spans="5:6">
      <c r="E1995" s="337"/>
      <c r="F1995" s="338"/>
    </row>
    <row r="1996" spans="5:6">
      <c r="E1996" s="337"/>
      <c r="F1996" s="338"/>
    </row>
    <row r="1997" spans="5:6">
      <c r="E1997" s="337"/>
      <c r="F1997" s="338"/>
    </row>
    <row r="1998" spans="5:6">
      <c r="E1998" s="337"/>
      <c r="F1998" s="338"/>
    </row>
    <row r="1999" spans="5:6">
      <c r="E1999" s="337"/>
      <c r="F1999" s="338"/>
    </row>
    <row r="2000" spans="5:6">
      <c r="E2000" s="337"/>
      <c r="F2000" s="338"/>
    </row>
    <row r="2001" spans="5:6">
      <c r="E2001" s="337"/>
      <c r="F2001" s="338"/>
    </row>
    <row r="2002" spans="5:6">
      <c r="E2002" s="337"/>
      <c r="F2002" s="338"/>
    </row>
    <row r="2003" spans="5:6">
      <c r="E2003" s="337"/>
      <c r="F2003" s="338"/>
    </row>
    <row r="2004" spans="5:6">
      <c r="E2004" s="337"/>
      <c r="F2004" s="338"/>
    </row>
    <row r="2005" spans="5:6">
      <c r="E2005" s="337"/>
      <c r="F2005" s="338"/>
    </row>
    <row r="2006" spans="5:6">
      <c r="E2006" s="337"/>
      <c r="F2006" s="338"/>
    </row>
    <row r="2007" spans="5:6">
      <c r="E2007" s="337"/>
      <c r="F2007" s="338"/>
    </row>
    <row r="2008" spans="5:6">
      <c r="E2008" s="337"/>
      <c r="F2008" s="338"/>
    </row>
    <row r="2009" spans="5:6">
      <c r="E2009" s="337"/>
      <c r="F2009" s="338"/>
    </row>
    <row r="2010" spans="5:6">
      <c r="E2010" s="337"/>
      <c r="F2010" s="338"/>
    </row>
    <row r="2011" spans="5:6">
      <c r="E2011" s="337"/>
      <c r="F2011" s="338"/>
    </row>
    <row r="2012" spans="5:6">
      <c r="E2012" s="337"/>
      <c r="F2012" s="338"/>
    </row>
    <row r="2013" spans="5:6">
      <c r="E2013" s="337"/>
      <c r="F2013" s="338"/>
    </row>
    <row r="2014" spans="5:6">
      <c r="E2014" s="337"/>
      <c r="F2014" s="338"/>
    </row>
    <row r="2015" spans="5:6">
      <c r="E2015" s="337"/>
      <c r="F2015" s="338"/>
    </row>
    <row r="2016" spans="5:6">
      <c r="E2016" s="337"/>
      <c r="F2016" s="338"/>
    </row>
    <row r="2017" spans="5:6">
      <c r="E2017" s="337"/>
      <c r="F2017" s="338"/>
    </row>
    <row r="2018" spans="5:6">
      <c r="E2018" s="337"/>
      <c r="F2018" s="338"/>
    </row>
    <row r="2019" spans="5:6">
      <c r="E2019" s="337"/>
      <c r="F2019" s="338"/>
    </row>
    <row r="2020" spans="5:6">
      <c r="E2020" s="337"/>
      <c r="F2020" s="338"/>
    </row>
    <row r="2021" spans="5:6">
      <c r="E2021" s="337"/>
      <c r="F2021" s="338"/>
    </row>
    <row r="2022" spans="5:6">
      <c r="E2022" s="337"/>
      <c r="F2022" s="338"/>
    </row>
    <row r="2023" spans="5:6">
      <c r="E2023" s="337"/>
      <c r="F2023" s="338"/>
    </row>
    <row r="2024" spans="5:6">
      <c r="E2024" s="337"/>
      <c r="F2024" s="338"/>
    </row>
    <row r="2025" spans="5:6">
      <c r="E2025" s="337"/>
      <c r="F2025" s="338"/>
    </row>
    <row r="2026" spans="5:6">
      <c r="E2026" s="337"/>
      <c r="F2026" s="338"/>
    </row>
    <row r="2027" spans="5:6">
      <c r="E2027" s="337"/>
      <c r="F2027" s="338"/>
    </row>
    <row r="2028" spans="5:6">
      <c r="E2028" s="337"/>
      <c r="F2028" s="338"/>
    </row>
    <row r="2029" spans="5:6">
      <c r="E2029" s="337"/>
      <c r="F2029" s="338"/>
    </row>
    <row r="2030" spans="5:6">
      <c r="E2030" s="337"/>
      <c r="F2030" s="338"/>
    </row>
    <row r="2031" spans="5:6">
      <c r="E2031" s="337"/>
      <c r="F2031" s="338"/>
    </row>
    <row r="2032" spans="5:6">
      <c r="E2032" s="337"/>
      <c r="F2032" s="338"/>
    </row>
    <row r="2033" spans="5:6">
      <c r="E2033" s="337"/>
      <c r="F2033" s="338"/>
    </row>
    <row r="2034" spans="5:6">
      <c r="E2034" s="337"/>
      <c r="F2034" s="338"/>
    </row>
    <row r="2035" spans="5:6">
      <c r="E2035" s="337"/>
      <c r="F2035" s="338"/>
    </row>
    <row r="2036" spans="5:6">
      <c r="E2036" s="337"/>
      <c r="F2036" s="338"/>
    </row>
    <row r="2037" spans="5:6">
      <c r="E2037" s="337"/>
      <c r="F2037" s="338"/>
    </row>
    <row r="2038" spans="5:6">
      <c r="E2038" s="337"/>
      <c r="F2038" s="338"/>
    </row>
    <row r="2039" spans="5:6">
      <c r="E2039" s="337"/>
      <c r="F2039" s="338"/>
    </row>
    <row r="2040" spans="5:6">
      <c r="E2040" s="337"/>
      <c r="F2040" s="338"/>
    </row>
    <row r="2041" spans="5:6">
      <c r="E2041" s="337"/>
      <c r="F2041" s="338"/>
    </row>
    <row r="2042" spans="5:6">
      <c r="E2042" s="337"/>
      <c r="F2042" s="338"/>
    </row>
    <row r="2043" spans="5:6">
      <c r="E2043" s="337"/>
      <c r="F2043" s="338"/>
    </row>
    <row r="2044" spans="5:6">
      <c r="E2044" s="337"/>
      <c r="F2044" s="338"/>
    </row>
    <row r="2045" spans="5:6">
      <c r="E2045" s="337"/>
      <c r="F2045" s="338"/>
    </row>
    <row r="2046" spans="5:6">
      <c r="E2046" s="337"/>
      <c r="F2046" s="338"/>
    </row>
    <row r="2047" spans="5:6">
      <c r="E2047" s="337"/>
      <c r="F2047" s="338"/>
    </row>
    <row r="2048" spans="5:6">
      <c r="E2048" s="337"/>
      <c r="F2048" s="338"/>
    </row>
    <row r="2049" spans="5:6">
      <c r="E2049" s="337"/>
      <c r="F2049" s="338"/>
    </row>
    <row r="2050" spans="5:6">
      <c r="E2050" s="337"/>
      <c r="F2050" s="338"/>
    </row>
    <row r="2051" spans="5:6">
      <c r="E2051" s="337"/>
      <c r="F2051" s="338"/>
    </row>
    <row r="2052" spans="5:6">
      <c r="E2052" s="337"/>
      <c r="F2052" s="338"/>
    </row>
    <row r="2053" spans="5:6">
      <c r="E2053" s="337"/>
      <c r="F2053" s="338"/>
    </row>
    <row r="2054" spans="5:6">
      <c r="E2054" s="337"/>
      <c r="F2054" s="338"/>
    </row>
    <row r="2055" spans="5:6">
      <c r="E2055" s="337"/>
      <c r="F2055" s="338"/>
    </row>
    <row r="2056" spans="5:6">
      <c r="E2056" s="337"/>
      <c r="F2056" s="338"/>
    </row>
    <row r="2057" spans="5:6">
      <c r="E2057" s="337"/>
      <c r="F2057" s="338"/>
    </row>
    <row r="2058" spans="5:6">
      <c r="E2058" s="337"/>
      <c r="F2058" s="338"/>
    </row>
    <row r="2059" spans="5:6">
      <c r="E2059" s="337"/>
      <c r="F2059" s="338"/>
    </row>
    <row r="2060" spans="5:6">
      <c r="E2060" s="337"/>
      <c r="F2060" s="338"/>
    </row>
    <row r="2061" spans="5:6">
      <c r="E2061" s="337"/>
      <c r="F2061" s="338"/>
    </row>
    <row r="2062" spans="5:6">
      <c r="E2062" s="337"/>
      <c r="F2062" s="338"/>
    </row>
    <row r="2063" spans="5:6">
      <c r="E2063" s="337"/>
      <c r="F2063" s="338"/>
    </row>
    <row r="2064" spans="5:6">
      <c r="E2064" s="337"/>
      <c r="F2064" s="338"/>
    </row>
    <row r="2065" spans="5:6">
      <c r="E2065" s="337"/>
      <c r="F2065" s="338"/>
    </row>
    <row r="2066" spans="5:6">
      <c r="E2066" s="337"/>
      <c r="F2066" s="338"/>
    </row>
    <row r="2067" spans="5:6">
      <c r="E2067" s="337"/>
      <c r="F2067" s="338"/>
    </row>
    <row r="2068" spans="5:6">
      <c r="E2068" s="337"/>
      <c r="F2068" s="338"/>
    </row>
    <row r="2069" spans="5:6">
      <c r="E2069" s="337"/>
      <c r="F2069" s="338"/>
    </row>
    <row r="2070" spans="5:6">
      <c r="E2070" s="337"/>
      <c r="F2070" s="338"/>
    </row>
    <row r="2071" spans="5:6">
      <c r="E2071" s="337"/>
      <c r="F2071" s="338"/>
    </row>
    <row r="2072" spans="5:6">
      <c r="E2072" s="337"/>
      <c r="F2072" s="338"/>
    </row>
    <row r="2073" spans="5:6">
      <c r="E2073" s="337"/>
      <c r="F2073" s="338"/>
    </row>
    <row r="2074" spans="5:6">
      <c r="E2074" s="337"/>
      <c r="F2074" s="338"/>
    </row>
    <row r="2075" spans="5:6">
      <c r="E2075" s="337"/>
      <c r="F2075" s="338"/>
    </row>
    <row r="2076" spans="5:6">
      <c r="E2076" s="337"/>
      <c r="F2076" s="338"/>
    </row>
    <row r="2077" spans="5:6">
      <c r="E2077" s="337"/>
      <c r="F2077" s="338"/>
    </row>
    <row r="2078" spans="5:6">
      <c r="E2078" s="337"/>
      <c r="F2078" s="338"/>
    </row>
    <row r="2079" spans="5:6">
      <c r="E2079" s="337"/>
      <c r="F2079" s="338"/>
    </row>
    <row r="2080" spans="5:6">
      <c r="E2080" s="337"/>
      <c r="F2080" s="338"/>
    </row>
    <row r="2081" spans="5:6">
      <c r="E2081" s="337"/>
      <c r="F2081" s="338"/>
    </row>
    <row r="2082" spans="5:6">
      <c r="E2082" s="337"/>
      <c r="F2082" s="338"/>
    </row>
    <row r="2083" spans="5:6">
      <c r="E2083" s="337"/>
      <c r="F2083" s="338"/>
    </row>
    <row r="2084" spans="5:6">
      <c r="E2084" s="337"/>
      <c r="F2084" s="338"/>
    </row>
    <row r="2085" spans="5:6">
      <c r="E2085" s="337"/>
      <c r="F2085" s="338"/>
    </row>
    <row r="2086" spans="5:6">
      <c r="E2086" s="337"/>
      <c r="F2086" s="338"/>
    </row>
    <row r="2087" spans="5:6">
      <c r="E2087" s="337"/>
      <c r="F2087" s="338"/>
    </row>
    <row r="2088" spans="5:6">
      <c r="E2088" s="337"/>
      <c r="F2088" s="338"/>
    </row>
    <row r="2089" spans="5:6">
      <c r="E2089" s="337"/>
      <c r="F2089" s="338"/>
    </row>
    <row r="2090" spans="5:6">
      <c r="E2090" s="337"/>
      <c r="F2090" s="338"/>
    </row>
    <row r="2091" spans="5:6">
      <c r="E2091" s="337"/>
      <c r="F2091" s="338"/>
    </row>
    <row r="2092" spans="5:6">
      <c r="E2092" s="337"/>
      <c r="F2092" s="338"/>
    </row>
    <row r="2093" spans="5:6">
      <c r="E2093" s="337"/>
      <c r="F2093" s="338"/>
    </row>
    <row r="2094" spans="5:6">
      <c r="E2094" s="337"/>
      <c r="F2094" s="338"/>
    </row>
    <row r="2095" spans="5:6">
      <c r="E2095" s="337"/>
      <c r="F2095" s="338"/>
    </row>
    <row r="2096" spans="5:6">
      <c r="E2096" s="337"/>
      <c r="F2096" s="338"/>
    </row>
    <row r="2097" spans="5:6">
      <c r="E2097" s="337"/>
      <c r="F2097" s="338"/>
    </row>
    <row r="2098" spans="5:6">
      <c r="E2098" s="337"/>
      <c r="F2098" s="338"/>
    </row>
    <row r="2099" spans="5:6">
      <c r="E2099" s="337"/>
      <c r="F2099" s="338"/>
    </row>
    <row r="2100" spans="5:6">
      <c r="E2100" s="337"/>
      <c r="F2100" s="338"/>
    </row>
    <row r="2101" spans="5:6">
      <c r="E2101" s="337"/>
      <c r="F2101" s="338"/>
    </row>
    <row r="2102" spans="5:6">
      <c r="E2102" s="337"/>
      <c r="F2102" s="338"/>
    </row>
    <row r="2103" spans="5:6">
      <c r="E2103" s="337"/>
      <c r="F2103" s="338"/>
    </row>
    <row r="2104" spans="5:6">
      <c r="E2104" s="337"/>
      <c r="F2104" s="338"/>
    </row>
    <row r="2105" spans="5:6">
      <c r="E2105" s="337"/>
      <c r="F2105" s="338"/>
    </row>
    <row r="2106" spans="5:6">
      <c r="E2106" s="337"/>
      <c r="F2106" s="338"/>
    </row>
    <row r="2107" spans="5:6">
      <c r="E2107" s="337"/>
      <c r="F2107" s="338"/>
    </row>
    <row r="2108" spans="5:6">
      <c r="E2108" s="337"/>
      <c r="F2108" s="338"/>
    </row>
    <row r="2109" spans="5:6">
      <c r="E2109" s="337"/>
      <c r="F2109" s="338"/>
    </row>
    <row r="2110" spans="5:6">
      <c r="E2110" s="337"/>
      <c r="F2110" s="338"/>
    </row>
    <row r="2111" spans="5:6">
      <c r="E2111" s="337"/>
      <c r="F2111" s="338"/>
    </row>
    <row r="2112" spans="5:6">
      <c r="E2112" s="337"/>
      <c r="F2112" s="338"/>
    </row>
    <row r="2113" spans="5:6">
      <c r="E2113" s="337"/>
      <c r="F2113" s="338"/>
    </row>
    <row r="2114" spans="5:6">
      <c r="E2114" s="337"/>
      <c r="F2114" s="338"/>
    </row>
    <row r="2115" spans="5:6">
      <c r="E2115" s="337"/>
      <c r="F2115" s="338"/>
    </row>
    <row r="2116" spans="5:6">
      <c r="E2116" s="337"/>
      <c r="F2116" s="338"/>
    </row>
    <row r="2117" spans="5:6">
      <c r="E2117" s="337"/>
      <c r="F2117" s="338"/>
    </row>
    <row r="2118" spans="5:6">
      <c r="E2118" s="337"/>
      <c r="F2118" s="338"/>
    </row>
    <row r="2119" spans="5:6">
      <c r="E2119" s="337"/>
      <c r="F2119" s="338"/>
    </row>
    <row r="2120" spans="5:6">
      <c r="E2120" s="337"/>
      <c r="F2120" s="338"/>
    </row>
    <row r="2121" spans="5:6">
      <c r="E2121" s="337"/>
      <c r="F2121" s="338"/>
    </row>
    <row r="2122" spans="5:6">
      <c r="E2122" s="337"/>
      <c r="F2122" s="338"/>
    </row>
    <row r="2123" spans="5:6">
      <c r="E2123" s="337"/>
      <c r="F2123" s="338"/>
    </row>
    <row r="2124" spans="5:6">
      <c r="E2124" s="337"/>
      <c r="F2124" s="338"/>
    </row>
    <row r="2125" spans="5:6">
      <c r="E2125" s="337"/>
      <c r="F2125" s="338"/>
    </row>
    <row r="2126" spans="5:6">
      <c r="E2126" s="337"/>
      <c r="F2126" s="338"/>
    </row>
    <row r="2127" spans="5:6">
      <c r="E2127" s="337"/>
      <c r="F2127" s="338"/>
    </row>
    <row r="2128" spans="5:6">
      <c r="E2128" s="337"/>
      <c r="F2128" s="338"/>
    </row>
    <row r="2129" spans="5:6">
      <c r="E2129" s="337"/>
      <c r="F2129" s="338"/>
    </row>
    <row r="2130" spans="5:6">
      <c r="E2130" s="337"/>
      <c r="F2130" s="338"/>
    </row>
    <row r="2131" spans="5:6">
      <c r="E2131" s="337"/>
      <c r="F2131" s="338"/>
    </row>
    <row r="2132" spans="5:6">
      <c r="E2132" s="337"/>
      <c r="F2132" s="338"/>
    </row>
    <row r="2133" spans="5:6">
      <c r="E2133" s="337"/>
      <c r="F2133" s="338"/>
    </row>
    <row r="2134" spans="5:6">
      <c r="E2134" s="337"/>
      <c r="F2134" s="338"/>
    </row>
    <row r="2135" spans="5:6">
      <c r="E2135" s="337"/>
      <c r="F2135" s="338"/>
    </row>
    <row r="2136" spans="5:6">
      <c r="E2136" s="337"/>
      <c r="F2136" s="338"/>
    </row>
    <row r="2137" spans="5:6">
      <c r="E2137" s="337"/>
      <c r="F2137" s="338"/>
    </row>
    <row r="2138" spans="5:6">
      <c r="E2138" s="337"/>
      <c r="F2138" s="338"/>
    </row>
    <row r="2139" spans="5:6">
      <c r="E2139" s="337"/>
      <c r="F2139" s="338"/>
    </row>
    <row r="2140" spans="5:6">
      <c r="E2140" s="337"/>
      <c r="F2140" s="338"/>
    </row>
    <row r="2141" spans="5:6">
      <c r="E2141" s="337"/>
      <c r="F2141" s="338"/>
    </row>
    <row r="2142" spans="5:6">
      <c r="E2142" s="337"/>
      <c r="F2142" s="338"/>
    </row>
    <row r="2143" spans="5:6">
      <c r="E2143" s="337"/>
      <c r="F2143" s="338"/>
    </row>
    <row r="2144" spans="5:6">
      <c r="E2144" s="337"/>
      <c r="F2144" s="338"/>
    </row>
    <row r="2145" spans="5:6">
      <c r="E2145" s="337"/>
      <c r="F2145" s="338"/>
    </row>
    <row r="2146" spans="5:6">
      <c r="E2146" s="337"/>
      <c r="F2146" s="338"/>
    </row>
    <row r="2147" spans="5:6">
      <c r="E2147" s="337"/>
      <c r="F2147" s="338"/>
    </row>
    <row r="2148" spans="5:6">
      <c r="E2148" s="337"/>
      <c r="F2148" s="338"/>
    </row>
    <row r="2149" spans="5:6">
      <c r="E2149" s="337"/>
      <c r="F2149" s="338"/>
    </row>
    <row r="2150" spans="5:6">
      <c r="E2150" s="337"/>
      <c r="F2150" s="338"/>
    </row>
    <row r="2151" spans="5:6">
      <c r="E2151" s="337"/>
      <c r="F2151" s="338"/>
    </row>
    <row r="2152" spans="5:6">
      <c r="E2152" s="337"/>
      <c r="F2152" s="338"/>
    </row>
    <row r="2153" spans="5:6">
      <c r="E2153" s="337"/>
      <c r="F2153" s="338"/>
    </row>
    <row r="2154" spans="5:6">
      <c r="E2154" s="337"/>
      <c r="F2154" s="338"/>
    </row>
    <row r="2155" spans="5:6">
      <c r="E2155" s="337"/>
      <c r="F2155" s="338"/>
    </row>
    <row r="2156" spans="5:6">
      <c r="E2156" s="337"/>
      <c r="F2156" s="338"/>
    </row>
    <row r="2157" spans="5:6">
      <c r="E2157" s="337"/>
      <c r="F2157" s="338"/>
    </row>
    <row r="2158" spans="5:6">
      <c r="E2158" s="337"/>
      <c r="F2158" s="338"/>
    </row>
    <row r="2159" spans="5:6">
      <c r="E2159" s="337"/>
      <c r="F2159" s="338"/>
    </row>
    <row r="2160" spans="5:6">
      <c r="E2160" s="337"/>
      <c r="F2160" s="338"/>
    </row>
    <row r="2161" spans="5:6">
      <c r="E2161" s="337"/>
      <c r="F2161" s="338"/>
    </row>
    <row r="2162" spans="5:6">
      <c r="E2162" s="337"/>
      <c r="F2162" s="338"/>
    </row>
    <row r="2163" spans="5:6">
      <c r="E2163" s="337"/>
      <c r="F2163" s="338"/>
    </row>
    <row r="2164" spans="5:6">
      <c r="E2164" s="337"/>
      <c r="F2164" s="338"/>
    </row>
    <row r="2165" spans="5:6">
      <c r="E2165" s="337"/>
      <c r="F2165" s="338"/>
    </row>
    <row r="2166" spans="5:6">
      <c r="E2166" s="337"/>
      <c r="F2166" s="338"/>
    </row>
    <row r="2167" spans="5:6">
      <c r="E2167" s="337"/>
      <c r="F2167" s="338"/>
    </row>
    <row r="2168" spans="5:6">
      <c r="E2168" s="337"/>
      <c r="F2168" s="338"/>
    </row>
    <row r="2169" spans="5:6">
      <c r="E2169" s="337"/>
      <c r="F2169" s="338"/>
    </row>
    <row r="2170" spans="5:6">
      <c r="E2170" s="337"/>
      <c r="F2170" s="338"/>
    </row>
    <row r="2171" spans="5:6">
      <c r="E2171" s="337"/>
      <c r="F2171" s="338"/>
    </row>
    <row r="2172" spans="5:6">
      <c r="E2172" s="337"/>
      <c r="F2172" s="338"/>
    </row>
    <row r="2173" spans="5:6">
      <c r="E2173" s="337"/>
      <c r="F2173" s="338"/>
    </row>
    <row r="2174" spans="5:6">
      <c r="E2174" s="337"/>
      <c r="F2174" s="338"/>
    </row>
    <row r="2175" spans="5:6">
      <c r="E2175" s="337"/>
      <c r="F2175" s="338"/>
    </row>
    <row r="2176" spans="5:6">
      <c r="E2176" s="337"/>
      <c r="F2176" s="338"/>
    </row>
    <row r="2177" spans="5:6">
      <c r="E2177" s="337"/>
      <c r="F2177" s="338"/>
    </row>
    <row r="2178" spans="5:6">
      <c r="E2178" s="337"/>
      <c r="F2178" s="338"/>
    </row>
    <row r="2179" spans="5:6">
      <c r="E2179" s="337"/>
      <c r="F2179" s="338"/>
    </row>
    <row r="2180" spans="5:6">
      <c r="E2180" s="337"/>
      <c r="F2180" s="338"/>
    </row>
    <row r="2181" spans="5:6">
      <c r="E2181" s="337"/>
      <c r="F2181" s="338"/>
    </row>
    <row r="2182" spans="5:6">
      <c r="E2182" s="337"/>
      <c r="F2182" s="338"/>
    </row>
    <row r="2183" spans="5:6">
      <c r="E2183" s="337"/>
      <c r="F2183" s="338"/>
    </row>
    <row r="2184" spans="5:6">
      <c r="E2184" s="337"/>
      <c r="F2184" s="338"/>
    </row>
    <row r="2185" spans="5:6">
      <c r="E2185" s="337"/>
      <c r="F2185" s="338"/>
    </row>
    <row r="2186" spans="5:6">
      <c r="E2186" s="337"/>
      <c r="F2186" s="338"/>
    </row>
    <row r="2187" spans="5:6">
      <c r="E2187" s="337"/>
      <c r="F2187" s="338"/>
    </row>
    <row r="2188" spans="5:6">
      <c r="E2188" s="337"/>
      <c r="F2188" s="338"/>
    </row>
    <row r="2189" spans="5:6">
      <c r="E2189" s="337"/>
      <c r="F2189" s="338"/>
    </row>
    <row r="2190" spans="5:6">
      <c r="E2190" s="337"/>
      <c r="F2190" s="338"/>
    </row>
    <row r="2191" spans="5:6">
      <c r="E2191" s="337"/>
      <c r="F2191" s="338"/>
    </row>
    <row r="2192" spans="5:6">
      <c r="E2192" s="337"/>
      <c r="F2192" s="338"/>
    </row>
    <row r="2193" spans="5:6">
      <c r="E2193" s="337"/>
      <c r="F2193" s="338"/>
    </row>
    <row r="2194" spans="5:6">
      <c r="E2194" s="337"/>
      <c r="F2194" s="338"/>
    </row>
    <row r="2195" spans="5:6">
      <c r="E2195" s="337"/>
      <c r="F2195" s="338"/>
    </row>
    <row r="2196" spans="5:6">
      <c r="E2196" s="337"/>
      <c r="F2196" s="338"/>
    </row>
    <row r="2197" spans="5:6">
      <c r="E2197" s="337"/>
      <c r="F2197" s="338"/>
    </row>
    <row r="2198" spans="5:6">
      <c r="E2198" s="337"/>
      <c r="F2198" s="338"/>
    </row>
    <row r="2199" spans="5:6">
      <c r="E2199" s="337"/>
      <c r="F2199" s="338"/>
    </row>
    <row r="2200" spans="5:6">
      <c r="E2200" s="337"/>
      <c r="F2200" s="338"/>
    </row>
    <row r="2201" spans="5:6">
      <c r="E2201" s="337"/>
      <c r="F2201" s="338"/>
    </row>
    <row r="2202" spans="5:6">
      <c r="E2202" s="337"/>
      <c r="F2202" s="338"/>
    </row>
    <row r="2203" spans="5:6">
      <c r="E2203" s="337"/>
      <c r="F2203" s="338"/>
    </row>
    <row r="2204" spans="5:6">
      <c r="E2204" s="337"/>
      <c r="F2204" s="338"/>
    </row>
    <row r="2205" spans="5:6">
      <c r="E2205" s="337"/>
      <c r="F2205" s="338"/>
    </row>
    <row r="2206" spans="5:6">
      <c r="E2206" s="337"/>
      <c r="F2206" s="338"/>
    </row>
    <row r="2207" spans="5:6">
      <c r="E2207" s="337"/>
      <c r="F2207" s="338"/>
    </row>
    <row r="2208" spans="5:6">
      <c r="E2208" s="337"/>
      <c r="F2208" s="338"/>
    </row>
    <row r="2209" spans="5:6">
      <c r="E2209" s="337"/>
      <c r="F2209" s="338"/>
    </row>
    <row r="2210" spans="5:6">
      <c r="E2210" s="337"/>
      <c r="F2210" s="338"/>
    </row>
    <row r="2211" spans="5:6">
      <c r="E2211" s="337"/>
      <c r="F2211" s="338"/>
    </row>
    <row r="2212" spans="5:6">
      <c r="E2212" s="337"/>
      <c r="F2212" s="338"/>
    </row>
    <row r="2213" spans="5:6">
      <c r="E2213" s="337"/>
      <c r="F2213" s="338"/>
    </row>
    <row r="2214" spans="5:6">
      <c r="E2214" s="337"/>
      <c r="F2214" s="338"/>
    </row>
    <row r="2215" spans="5:6">
      <c r="E2215" s="337"/>
      <c r="F2215" s="338"/>
    </row>
    <row r="2216" spans="5:6">
      <c r="E2216" s="337"/>
      <c r="F2216" s="338"/>
    </row>
    <row r="2217" spans="5:6">
      <c r="E2217" s="337"/>
      <c r="F2217" s="338"/>
    </row>
    <row r="2218" spans="5:6">
      <c r="E2218" s="337"/>
      <c r="F2218" s="338"/>
    </row>
    <row r="2219" spans="5:6">
      <c r="E2219" s="337"/>
      <c r="F2219" s="338"/>
    </row>
    <row r="2220" spans="5:6">
      <c r="E2220" s="337"/>
      <c r="F2220" s="338"/>
    </row>
    <row r="2221" spans="5:6">
      <c r="E2221" s="337"/>
      <c r="F2221" s="338"/>
    </row>
    <row r="2222" spans="5:6">
      <c r="E2222" s="337"/>
      <c r="F2222" s="338"/>
    </row>
    <row r="2223" spans="5:6">
      <c r="E2223" s="337"/>
      <c r="F2223" s="338"/>
    </row>
    <row r="2224" spans="5:6">
      <c r="E2224" s="337"/>
      <c r="F2224" s="338"/>
    </row>
    <row r="2225" spans="5:6">
      <c r="E2225" s="337"/>
      <c r="F2225" s="338"/>
    </row>
    <row r="2226" spans="5:6">
      <c r="E2226" s="337"/>
      <c r="F2226" s="338"/>
    </row>
    <row r="2227" spans="5:6">
      <c r="E2227" s="337"/>
      <c r="F2227" s="338"/>
    </row>
    <row r="2228" spans="5:6">
      <c r="E2228" s="337"/>
      <c r="F2228" s="338"/>
    </row>
    <row r="2229" spans="5:6">
      <c r="E2229" s="337"/>
      <c r="F2229" s="338"/>
    </row>
    <row r="2230" spans="5:6">
      <c r="E2230" s="337"/>
      <c r="F2230" s="338"/>
    </row>
    <row r="2231" spans="5:6">
      <c r="E2231" s="337"/>
      <c r="F2231" s="338"/>
    </row>
    <row r="2232" spans="5:6">
      <c r="E2232" s="337"/>
      <c r="F2232" s="338"/>
    </row>
    <row r="2233" spans="5:6">
      <c r="E2233" s="337"/>
      <c r="F2233" s="338"/>
    </row>
    <row r="2234" spans="5:6">
      <c r="E2234" s="337"/>
      <c r="F2234" s="338"/>
    </row>
    <row r="2235" spans="5:6">
      <c r="E2235" s="337"/>
      <c r="F2235" s="338"/>
    </row>
    <row r="2236" spans="5:6">
      <c r="E2236" s="337"/>
      <c r="F2236" s="338"/>
    </row>
    <row r="2237" spans="5:6">
      <c r="E2237" s="337"/>
      <c r="F2237" s="338"/>
    </row>
    <row r="2238" spans="5:6">
      <c r="E2238" s="337"/>
      <c r="F2238" s="338"/>
    </row>
    <row r="2239" spans="5:6">
      <c r="E2239" s="337"/>
      <c r="F2239" s="338"/>
    </row>
    <row r="2240" spans="5:6">
      <c r="E2240" s="337"/>
      <c r="F2240" s="338"/>
    </row>
    <row r="2241" spans="5:6">
      <c r="E2241" s="337"/>
      <c r="F2241" s="338"/>
    </row>
    <row r="2242" spans="5:6">
      <c r="E2242" s="337"/>
      <c r="F2242" s="338"/>
    </row>
    <row r="2243" spans="5:6">
      <c r="E2243" s="337"/>
      <c r="F2243" s="338"/>
    </row>
    <row r="2244" spans="5:6">
      <c r="E2244" s="337"/>
      <c r="F2244" s="338"/>
    </row>
    <row r="2245" spans="5:6">
      <c r="E2245" s="337"/>
      <c r="F2245" s="338"/>
    </row>
    <row r="2246" spans="5:6">
      <c r="E2246" s="337"/>
      <c r="F2246" s="338"/>
    </row>
    <row r="2247" spans="5:6">
      <c r="E2247" s="337"/>
      <c r="F2247" s="338"/>
    </row>
    <row r="2248" spans="5:6">
      <c r="E2248" s="337"/>
      <c r="F2248" s="338"/>
    </row>
    <row r="2249" spans="5:6">
      <c r="E2249" s="337"/>
      <c r="F2249" s="338"/>
    </row>
    <row r="2250" spans="5:6">
      <c r="E2250" s="337"/>
      <c r="F2250" s="338"/>
    </row>
    <row r="2251" spans="5:6">
      <c r="E2251" s="337"/>
      <c r="F2251" s="338"/>
    </row>
    <row r="2252" spans="5:6">
      <c r="E2252" s="337"/>
      <c r="F2252" s="338"/>
    </row>
    <row r="2253" spans="5:6">
      <c r="E2253" s="337"/>
      <c r="F2253" s="338"/>
    </row>
    <row r="2254" spans="5:6">
      <c r="E2254" s="337"/>
      <c r="F2254" s="338"/>
    </row>
    <row r="2255" spans="5:6">
      <c r="E2255" s="337"/>
      <c r="F2255" s="338"/>
    </row>
    <row r="2256" spans="5:6">
      <c r="E2256" s="337"/>
      <c r="F2256" s="338"/>
    </row>
    <row r="2257" spans="5:6">
      <c r="E2257" s="337"/>
      <c r="F2257" s="338"/>
    </row>
    <row r="2258" spans="5:6">
      <c r="E2258" s="337"/>
      <c r="F2258" s="338"/>
    </row>
    <row r="2259" spans="5:6">
      <c r="E2259" s="337"/>
      <c r="F2259" s="338"/>
    </row>
    <row r="2260" spans="5:6">
      <c r="E2260" s="337"/>
      <c r="F2260" s="338"/>
    </row>
    <row r="2261" spans="5:6">
      <c r="E2261" s="337"/>
      <c r="F2261" s="338"/>
    </row>
    <row r="2262" spans="5:6">
      <c r="E2262" s="337"/>
      <c r="F2262" s="338"/>
    </row>
    <row r="2263" spans="5:6">
      <c r="E2263" s="337"/>
      <c r="F2263" s="338"/>
    </row>
    <row r="2264" spans="5:6">
      <c r="E2264" s="337"/>
      <c r="F2264" s="338"/>
    </row>
    <row r="2265" spans="5:6">
      <c r="E2265" s="337"/>
      <c r="F2265" s="338"/>
    </row>
    <row r="2266" spans="5:6">
      <c r="E2266" s="337"/>
      <c r="F2266" s="338"/>
    </row>
    <row r="2267" spans="5:6">
      <c r="E2267" s="337"/>
      <c r="F2267" s="338"/>
    </row>
    <row r="2268" spans="5:6">
      <c r="E2268" s="337"/>
      <c r="F2268" s="338"/>
    </row>
    <row r="2269" spans="5:6">
      <c r="E2269" s="337"/>
      <c r="F2269" s="338"/>
    </row>
    <row r="2270" spans="5:6">
      <c r="E2270" s="337"/>
      <c r="F2270" s="338"/>
    </row>
    <row r="2271" spans="5:6">
      <c r="E2271" s="337"/>
      <c r="F2271" s="338"/>
    </row>
    <row r="2272" spans="5:6">
      <c r="E2272" s="337"/>
      <c r="F2272" s="338"/>
    </row>
    <row r="2273" spans="5:6">
      <c r="E2273" s="337"/>
      <c r="F2273" s="338"/>
    </row>
    <row r="2274" spans="5:6">
      <c r="E2274" s="337"/>
      <c r="F2274" s="338"/>
    </row>
    <row r="2275" spans="5:6">
      <c r="E2275" s="337"/>
      <c r="F2275" s="338"/>
    </row>
    <row r="2276" spans="5:6">
      <c r="E2276" s="337"/>
      <c r="F2276" s="338"/>
    </row>
    <row r="2277" spans="5:6">
      <c r="E2277" s="337"/>
      <c r="F2277" s="338"/>
    </row>
    <row r="2278" spans="5:6">
      <c r="E2278" s="337"/>
      <c r="F2278" s="338"/>
    </row>
    <row r="2279" spans="5:6">
      <c r="E2279" s="337"/>
      <c r="F2279" s="338"/>
    </row>
    <row r="2280" spans="5:6">
      <c r="E2280" s="337"/>
      <c r="F2280" s="338"/>
    </row>
    <row r="2281" spans="5:6">
      <c r="E2281" s="337"/>
      <c r="F2281" s="338"/>
    </row>
    <row r="2282" spans="5:6">
      <c r="E2282" s="337"/>
      <c r="F2282" s="338"/>
    </row>
    <row r="2283" spans="5:6">
      <c r="E2283" s="337"/>
      <c r="F2283" s="338"/>
    </row>
    <row r="2284" spans="5:6">
      <c r="E2284" s="337"/>
      <c r="F2284" s="338"/>
    </row>
    <row r="2285" spans="5:6">
      <c r="E2285" s="337"/>
      <c r="F2285" s="338"/>
    </row>
    <row r="2286" spans="5:6">
      <c r="E2286" s="337"/>
      <c r="F2286" s="338"/>
    </row>
    <row r="2287" spans="5:6">
      <c r="E2287" s="337"/>
      <c r="F2287" s="338"/>
    </row>
    <row r="2288" spans="5:6">
      <c r="E2288" s="337"/>
      <c r="F2288" s="338"/>
    </row>
    <row r="2289" spans="5:6">
      <c r="E2289" s="337"/>
      <c r="F2289" s="338"/>
    </row>
    <row r="2290" spans="5:6">
      <c r="E2290" s="337"/>
      <c r="F2290" s="338"/>
    </row>
    <row r="2291" spans="5:6">
      <c r="E2291" s="337"/>
      <c r="F2291" s="338"/>
    </row>
    <row r="2292" spans="5:6">
      <c r="E2292" s="337"/>
      <c r="F2292" s="338"/>
    </row>
    <row r="2293" spans="5:6">
      <c r="E2293" s="337"/>
      <c r="F2293" s="338"/>
    </row>
    <row r="2294" spans="5:6">
      <c r="E2294" s="337"/>
      <c r="F2294" s="338"/>
    </row>
    <row r="2295" spans="5:6">
      <c r="E2295" s="337"/>
      <c r="F2295" s="338"/>
    </row>
    <row r="2296" spans="5:6">
      <c r="E2296" s="337"/>
      <c r="F2296" s="338"/>
    </row>
    <row r="2297" spans="5:6">
      <c r="E2297" s="337"/>
      <c r="F2297" s="338"/>
    </row>
    <row r="2298" spans="5:6">
      <c r="E2298" s="337"/>
      <c r="F2298" s="338"/>
    </row>
    <row r="2299" spans="5:6">
      <c r="E2299" s="337"/>
      <c r="F2299" s="338"/>
    </row>
    <row r="2300" spans="5:6">
      <c r="E2300" s="337"/>
      <c r="F2300" s="338"/>
    </row>
    <row r="2301" spans="5:6">
      <c r="E2301" s="337"/>
      <c r="F2301" s="338"/>
    </row>
    <row r="2302" spans="5:6">
      <c r="E2302" s="337"/>
      <c r="F2302" s="338"/>
    </row>
    <row r="2303" spans="5:6">
      <c r="E2303" s="337"/>
      <c r="F2303" s="338"/>
    </row>
    <row r="2304" spans="5:6">
      <c r="E2304" s="337"/>
      <c r="F2304" s="338"/>
    </row>
    <row r="2305" spans="5:6">
      <c r="E2305" s="337"/>
      <c r="F2305" s="338"/>
    </row>
    <row r="2306" spans="5:6">
      <c r="E2306" s="337"/>
      <c r="F2306" s="338"/>
    </row>
    <row r="2307" spans="5:6">
      <c r="E2307" s="337"/>
      <c r="F2307" s="338"/>
    </row>
    <row r="2308" spans="5:6">
      <c r="E2308" s="337"/>
      <c r="F2308" s="338"/>
    </row>
    <row r="2309" spans="5:6">
      <c r="E2309" s="337"/>
      <c r="F2309" s="338"/>
    </row>
    <row r="2310" spans="5:6">
      <c r="E2310" s="337"/>
      <c r="F2310" s="338"/>
    </row>
    <row r="2311" spans="5:6">
      <c r="E2311" s="337"/>
      <c r="F2311" s="338"/>
    </row>
    <row r="2312" spans="5:6">
      <c r="E2312" s="337"/>
      <c r="F2312" s="338"/>
    </row>
    <row r="2313" spans="5:6">
      <c r="E2313" s="337"/>
      <c r="F2313" s="338"/>
    </row>
    <row r="2314" spans="5:6">
      <c r="E2314" s="337"/>
      <c r="F2314" s="338"/>
    </row>
    <row r="2315" spans="5:6">
      <c r="E2315" s="337"/>
      <c r="F2315" s="338"/>
    </row>
    <row r="2316" spans="5:6">
      <c r="E2316" s="337"/>
      <c r="F2316" s="338"/>
    </row>
    <row r="2317" spans="5:6">
      <c r="E2317" s="337"/>
      <c r="F2317" s="338"/>
    </row>
    <row r="2318" spans="5:6">
      <c r="E2318" s="337"/>
      <c r="F2318" s="338"/>
    </row>
    <row r="2319" spans="5:6">
      <c r="E2319" s="337"/>
      <c r="F2319" s="338"/>
    </row>
    <row r="2320" spans="5:6">
      <c r="E2320" s="337"/>
      <c r="F2320" s="338"/>
    </row>
    <row r="2321" spans="5:6">
      <c r="E2321" s="337"/>
      <c r="F2321" s="338"/>
    </row>
    <row r="2322" spans="5:6">
      <c r="E2322" s="337"/>
      <c r="F2322" s="338"/>
    </row>
    <row r="2323" spans="5:6">
      <c r="E2323" s="337"/>
      <c r="F2323" s="338"/>
    </row>
    <row r="2324" spans="5:6">
      <c r="E2324" s="337"/>
      <c r="F2324" s="338"/>
    </row>
    <row r="2325" spans="5:6">
      <c r="E2325" s="337"/>
      <c r="F2325" s="338"/>
    </row>
    <row r="2326" spans="5:6">
      <c r="E2326" s="337"/>
      <c r="F2326" s="338"/>
    </row>
    <row r="2327" spans="5:6">
      <c r="E2327" s="337"/>
      <c r="F2327" s="338"/>
    </row>
    <row r="2328" spans="5:6">
      <c r="E2328" s="337"/>
      <c r="F2328" s="338"/>
    </row>
    <row r="2329" spans="5:6">
      <c r="E2329" s="337"/>
      <c r="F2329" s="338"/>
    </row>
    <row r="2330" spans="5:6">
      <c r="E2330" s="337"/>
      <c r="F2330" s="338"/>
    </row>
    <row r="2331" spans="5:6">
      <c r="E2331" s="337"/>
      <c r="F2331" s="338"/>
    </row>
    <row r="2332" spans="5:6">
      <c r="E2332" s="337"/>
      <c r="F2332" s="338"/>
    </row>
    <row r="2333" spans="5:6">
      <c r="E2333" s="337"/>
      <c r="F2333" s="338"/>
    </row>
    <row r="2334" spans="5:6">
      <c r="E2334" s="337"/>
      <c r="F2334" s="338"/>
    </row>
    <row r="2335" spans="5:6">
      <c r="E2335" s="337"/>
      <c r="F2335" s="338"/>
    </row>
    <row r="2336" spans="5:6">
      <c r="E2336" s="337"/>
      <c r="F2336" s="338"/>
    </row>
    <row r="2337" spans="5:6">
      <c r="E2337" s="337"/>
      <c r="F2337" s="338"/>
    </row>
    <row r="2338" spans="5:6">
      <c r="E2338" s="337"/>
      <c r="F2338" s="338"/>
    </row>
    <row r="2339" spans="5:6">
      <c r="E2339" s="337"/>
      <c r="F2339" s="338"/>
    </row>
    <row r="2340" spans="5:6">
      <c r="E2340" s="337"/>
      <c r="F2340" s="338"/>
    </row>
    <row r="2341" spans="5:6">
      <c r="E2341" s="337"/>
      <c r="F2341" s="338"/>
    </row>
    <row r="2342" spans="5:6">
      <c r="E2342" s="337"/>
      <c r="F2342" s="338"/>
    </row>
    <row r="2343" spans="5:6">
      <c r="E2343" s="337"/>
      <c r="F2343" s="338"/>
    </row>
    <row r="2344" spans="5:6">
      <c r="E2344" s="337"/>
      <c r="F2344" s="338"/>
    </row>
    <row r="2345" spans="5:6">
      <c r="E2345" s="337"/>
      <c r="F2345" s="338"/>
    </row>
    <row r="2346" spans="5:6">
      <c r="E2346" s="337"/>
      <c r="F2346" s="338"/>
    </row>
    <row r="2347" spans="5:6">
      <c r="E2347" s="337"/>
      <c r="F2347" s="338"/>
    </row>
    <row r="2348" spans="5:6">
      <c r="E2348" s="337"/>
      <c r="F2348" s="338"/>
    </row>
    <row r="2349" spans="5:6">
      <c r="E2349" s="337"/>
      <c r="F2349" s="338"/>
    </row>
    <row r="2350" spans="5:6">
      <c r="E2350" s="337"/>
      <c r="F2350" s="338"/>
    </row>
    <row r="2351" spans="5:6">
      <c r="E2351" s="337"/>
      <c r="F2351" s="338"/>
    </row>
    <row r="2352" spans="5:6">
      <c r="E2352" s="337"/>
      <c r="F2352" s="338"/>
    </row>
    <row r="2353" spans="5:6">
      <c r="E2353" s="337"/>
      <c r="F2353" s="338"/>
    </row>
    <row r="2354" spans="5:6">
      <c r="E2354" s="337"/>
      <c r="F2354" s="338"/>
    </row>
    <row r="2355" spans="5:6">
      <c r="E2355" s="337"/>
      <c r="F2355" s="338"/>
    </row>
    <row r="2356" spans="5:6">
      <c r="E2356" s="337"/>
      <c r="F2356" s="338"/>
    </row>
    <row r="2357" spans="5:6">
      <c r="E2357" s="337"/>
      <c r="F2357" s="338"/>
    </row>
    <row r="2358" spans="5:6">
      <c r="E2358" s="337"/>
      <c r="F2358" s="338"/>
    </row>
    <row r="2359" spans="5:6">
      <c r="E2359" s="337"/>
      <c r="F2359" s="338"/>
    </row>
    <row r="2360" spans="5:6">
      <c r="E2360" s="337"/>
      <c r="F2360" s="338"/>
    </row>
    <row r="2361" spans="5:6">
      <c r="E2361" s="337"/>
      <c r="F2361" s="338"/>
    </row>
    <row r="2362" spans="5:6">
      <c r="E2362" s="337"/>
      <c r="F2362" s="338"/>
    </row>
    <row r="2363" spans="5:6">
      <c r="E2363" s="337"/>
      <c r="F2363" s="338"/>
    </row>
    <row r="2364" spans="5:6">
      <c r="E2364" s="337"/>
      <c r="F2364" s="338"/>
    </row>
    <row r="2365" spans="5:6">
      <c r="E2365" s="337"/>
      <c r="F2365" s="338"/>
    </row>
    <row r="2366" spans="5:6">
      <c r="E2366" s="337"/>
      <c r="F2366" s="338"/>
    </row>
    <row r="2367" spans="5:6">
      <c r="E2367" s="337"/>
      <c r="F2367" s="338"/>
    </row>
    <row r="2368" spans="5:6">
      <c r="E2368" s="337"/>
      <c r="F2368" s="338"/>
    </row>
    <row r="2369" spans="5:6">
      <c r="E2369" s="337"/>
      <c r="F2369" s="338"/>
    </row>
    <row r="2370" spans="5:6">
      <c r="E2370" s="337"/>
      <c r="F2370" s="338"/>
    </row>
    <row r="2371" spans="5:6">
      <c r="E2371" s="337"/>
      <c r="F2371" s="338"/>
    </row>
    <row r="2372" spans="5:6">
      <c r="E2372" s="337"/>
      <c r="F2372" s="338"/>
    </row>
    <row r="2373" spans="5:6">
      <c r="E2373" s="337"/>
      <c r="F2373" s="338"/>
    </row>
    <row r="2374" spans="5:6">
      <c r="E2374" s="337"/>
      <c r="F2374" s="338"/>
    </row>
    <row r="2375" spans="5:6">
      <c r="E2375" s="337"/>
      <c r="F2375" s="338"/>
    </row>
    <row r="2376" spans="5:6">
      <c r="E2376" s="337"/>
      <c r="F2376" s="338"/>
    </row>
    <row r="2377" spans="5:6">
      <c r="E2377" s="337"/>
      <c r="F2377" s="338"/>
    </row>
    <row r="2378" spans="5:6">
      <c r="E2378" s="337"/>
      <c r="F2378" s="338"/>
    </row>
    <row r="2379" spans="5:6">
      <c r="E2379" s="337"/>
      <c r="F2379" s="338"/>
    </row>
    <row r="2380" spans="5:6">
      <c r="E2380" s="337"/>
      <c r="F2380" s="338"/>
    </row>
    <row r="2381" spans="5:6">
      <c r="E2381" s="337"/>
      <c r="F2381" s="338"/>
    </row>
    <row r="2382" spans="5:6">
      <c r="E2382" s="337"/>
      <c r="F2382" s="338"/>
    </row>
    <row r="2383" spans="5:6">
      <c r="E2383" s="337"/>
      <c r="F2383" s="338"/>
    </row>
    <row r="2384" spans="5:6">
      <c r="E2384" s="337"/>
      <c r="F2384" s="338"/>
    </row>
    <row r="2385" spans="5:6">
      <c r="E2385" s="337"/>
      <c r="F2385" s="338"/>
    </row>
    <row r="2386" spans="5:6">
      <c r="E2386" s="337"/>
      <c r="F2386" s="338"/>
    </row>
    <row r="2387" spans="5:6">
      <c r="E2387" s="337"/>
      <c r="F2387" s="338"/>
    </row>
    <row r="2388" spans="5:6">
      <c r="E2388" s="337"/>
      <c r="F2388" s="338"/>
    </row>
    <row r="2389" spans="5:6">
      <c r="E2389" s="337"/>
      <c r="F2389" s="338"/>
    </row>
    <row r="2390" spans="5:6">
      <c r="E2390" s="337"/>
      <c r="F2390" s="338"/>
    </row>
    <row r="2391" spans="5:6">
      <c r="E2391" s="337"/>
      <c r="F2391" s="338"/>
    </row>
    <row r="2392" spans="5:6">
      <c r="E2392" s="337"/>
      <c r="F2392" s="338"/>
    </row>
    <row r="2393" spans="5:6">
      <c r="E2393" s="337"/>
      <c r="F2393" s="338"/>
    </row>
    <row r="2394" spans="5:6">
      <c r="E2394" s="337"/>
      <c r="F2394" s="338"/>
    </row>
    <row r="2395" spans="5:6">
      <c r="E2395" s="337"/>
      <c r="F2395" s="338"/>
    </row>
    <row r="2396" spans="5:6">
      <c r="E2396" s="337"/>
      <c r="F2396" s="338"/>
    </row>
    <row r="2397" spans="5:6">
      <c r="E2397" s="337"/>
      <c r="F2397" s="338"/>
    </row>
    <row r="2398" spans="5:6">
      <c r="E2398" s="337"/>
      <c r="F2398" s="338"/>
    </row>
    <row r="2399" spans="5:6">
      <c r="E2399" s="337"/>
      <c r="F2399" s="338"/>
    </row>
    <row r="2400" spans="5:6">
      <c r="E2400" s="337"/>
      <c r="F2400" s="338"/>
    </row>
    <row r="2401" spans="5:6">
      <c r="E2401" s="337"/>
      <c r="F2401" s="338"/>
    </row>
    <row r="2402" spans="5:6">
      <c r="E2402" s="337"/>
      <c r="F2402" s="338"/>
    </row>
    <row r="2403" spans="5:6">
      <c r="E2403" s="337"/>
      <c r="F2403" s="338"/>
    </row>
    <row r="2404" spans="5:6">
      <c r="E2404" s="337"/>
      <c r="F2404" s="338"/>
    </row>
    <row r="2405" spans="5:6">
      <c r="E2405" s="337"/>
      <c r="F2405" s="338"/>
    </row>
    <row r="2406" spans="5:6">
      <c r="E2406" s="337"/>
      <c r="F2406" s="338"/>
    </row>
    <row r="2407" spans="5:6">
      <c r="E2407" s="337"/>
      <c r="F2407" s="338"/>
    </row>
    <row r="2408" spans="5:6">
      <c r="E2408" s="337"/>
      <c r="F2408" s="338"/>
    </row>
    <row r="2409" spans="5:6">
      <c r="E2409" s="337"/>
      <c r="F2409" s="338"/>
    </row>
    <row r="2410" spans="5:6">
      <c r="E2410" s="337"/>
      <c r="F2410" s="338"/>
    </row>
    <row r="2411" spans="5:6">
      <c r="E2411" s="337"/>
      <c r="F2411" s="338"/>
    </row>
    <row r="2412" spans="5:6">
      <c r="E2412" s="337"/>
      <c r="F2412" s="338"/>
    </row>
    <row r="2413" spans="5:6">
      <c r="E2413" s="337"/>
      <c r="F2413" s="338"/>
    </row>
    <row r="2414" spans="5:6">
      <c r="E2414" s="337"/>
      <c r="F2414" s="338"/>
    </row>
    <row r="2415" spans="5:6">
      <c r="E2415" s="337"/>
      <c r="F2415" s="338"/>
    </row>
    <row r="2416" spans="5:6">
      <c r="E2416" s="337"/>
      <c r="F2416" s="338"/>
    </row>
    <row r="2417" spans="5:6">
      <c r="E2417" s="337"/>
      <c r="F2417" s="338"/>
    </row>
    <row r="2418" spans="5:6">
      <c r="E2418" s="337"/>
      <c r="F2418" s="338"/>
    </row>
    <row r="2419" spans="5:6">
      <c r="E2419" s="337"/>
      <c r="F2419" s="338"/>
    </row>
    <row r="2420" spans="5:6">
      <c r="E2420" s="337"/>
      <c r="F2420" s="338"/>
    </row>
    <row r="2421" spans="5:6">
      <c r="E2421" s="337"/>
      <c r="F2421" s="338"/>
    </row>
    <row r="2422" spans="5:6">
      <c r="E2422" s="337"/>
      <c r="F2422" s="338"/>
    </row>
    <row r="2423" spans="5:6">
      <c r="E2423" s="337"/>
      <c r="F2423" s="338"/>
    </row>
    <row r="2424" spans="5:6">
      <c r="E2424" s="337"/>
      <c r="F2424" s="338"/>
    </row>
    <row r="2425" spans="5:6">
      <c r="E2425" s="337"/>
      <c r="F2425" s="338"/>
    </row>
    <row r="2426" spans="5:6">
      <c r="E2426" s="337"/>
      <c r="F2426" s="338"/>
    </row>
    <row r="2427" spans="5:6">
      <c r="E2427" s="337"/>
      <c r="F2427" s="338"/>
    </row>
    <row r="2428" spans="5:6">
      <c r="E2428" s="337"/>
      <c r="F2428" s="338"/>
    </row>
    <row r="2429" spans="5:6">
      <c r="E2429" s="337"/>
      <c r="F2429" s="338"/>
    </row>
    <row r="2430" spans="5:6">
      <c r="E2430" s="337"/>
      <c r="F2430" s="338"/>
    </row>
    <row r="2431" spans="5:6">
      <c r="E2431" s="337"/>
      <c r="F2431" s="338"/>
    </row>
    <row r="2432" spans="5:6">
      <c r="E2432" s="337"/>
      <c r="F2432" s="338"/>
    </row>
    <row r="2433" spans="5:6">
      <c r="E2433" s="337"/>
      <c r="F2433" s="338"/>
    </row>
    <row r="2434" spans="5:6">
      <c r="E2434" s="337"/>
      <c r="F2434" s="338"/>
    </row>
    <row r="2435" spans="5:6">
      <c r="E2435" s="337"/>
      <c r="F2435" s="338"/>
    </row>
    <row r="2436" spans="5:6">
      <c r="E2436" s="337"/>
      <c r="F2436" s="338"/>
    </row>
    <row r="2437" spans="5:6">
      <c r="E2437" s="337"/>
      <c r="F2437" s="338"/>
    </row>
    <row r="2438" spans="5:6">
      <c r="E2438" s="337"/>
      <c r="F2438" s="338"/>
    </row>
    <row r="2439" spans="5:6">
      <c r="E2439" s="337"/>
      <c r="F2439" s="338"/>
    </row>
    <row r="2440" spans="5:6">
      <c r="E2440" s="337"/>
      <c r="F2440" s="338"/>
    </row>
    <row r="2441" spans="5:6">
      <c r="E2441" s="337"/>
      <c r="F2441" s="338"/>
    </row>
    <row r="2442" spans="5:6">
      <c r="E2442" s="337"/>
      <c r="F2442" s="338"/>
    </row>
    <row r="2443" spans="5:6">
      <c r="E2443" s="337"/>
      <c r="F2443" s="338"/>
    </row>
    <row r="2444" spans="5:6">
      <c r="E2444" s="337"/>
      <c r="F2444" s="338"/>
    </row>
    <row r="2445" spans="5:6">
      <c r="E2445" s="337"/>
      <c r="F2445" s="338"/>
    </row>
    <row r="2446" spans="5:6">
      <c r="E2446" s="337"/>
      <c r="F2446" s="338"/>
    </row>
    <row r="2447" spans="5:6">
      <c r="E2447" s="337"/>
      <c r="F2447" s="338"/>
    </row>
    <row r="2448" spans="5:6">
      <c r="E2448" s="337"/>
      <c r="F2448" s="338"/>
    </row>
    <row r="2449" spans="5:6">
      <c r="E2449" s="337"/>
      <c r="F2449" s="338"/>
    </row>
    <row r="2450" spans="5:6">
      <c r="E2450" s="337"/>
      <c r="F2450" s="338"/>
    </row>
    <row r="2451" spans="5:6">
      <c r="E2451" s="337"/>
      <c r="F2451" s="338"/>
    </row>
    <row r="2452" spans="5:6">
      <c r="E2452" s="337"/>
      <c r="F2452" s="338"/>
    </row>
    <row r="2453" spans="5:6">
      <c r="E2453" s="337"/>
      <c r="F2453" s="338"/>
    </row>
    <row r="2454" spans="5:6">
      <c r="E2454" s="337"/>
      <c r="F2454" s="338"/>
    </row>
    <row r="2455" spans="5:6">
      <c r="E2455" s="337"/>
      <c r="F2455" s="338"/>
    </row>
    <row r="2456" spans="5:6">
      <c r="E2456" s="337"/>
      <c r="F2456" s="338"/>
    </row>
    <row r="2457" spans="5:6">
      <c r="E2457" s="337"/>
      <c r="F2457" s="338"/>
    </row>
    <row r="2458" spans="5:6">
      <c r="E2458" s="337"/>
      <c r="F2458" s="338"/>
    </row>
    <row r="2459" spans="5:6">
      <c r="E2459" s="337"/>
      <c r="F2459" s="338"/>
    </row>
    <row r="2460" spans="5:6">
      <c r="E2460" s="337"/>
      <c r="F2460" s="338"/>
    </row>
    <row r="2461" spans="5:6">
      <c r="E2461" s="337"/>
      <c r="F2461" s="338"/>
    </row>
    <row r="2462" spans="5:6">
      <c r="E2462" s="337"/>
      <c r="F2462" s="338"/>
    </row>
    <row r="2463" spans="5:6">
      <c r="E2463" s="337"/>
      <c r="F2463" s="338"/>
    </row>
    <row r="2464" spans="5:6">
      <c r="E2464" s="337"/>
      <c r="F2464" s="338"/>
    </row>
    <row r="2465" spans="5:6">
      <c r="E2465" s="337"/>
      <c r="F2465" s="338"/>
    </row>
    <row r="2466" spans="5:6">
      <c r="E2466" s="337"/>
      <c r="F2466" s="338"/>
    </row>
    <row r="2467" spans="5:6">
      <c r="E2467" s="337"/>
      <c r="F2467" s="338"/>
    </row>
    <row r="2468" spans="5:6">
      <c r="E2468" s="337"/>
      <c r="F2468" s="338"/>
    </row>
    <row r="2469" spans="5:6">
      <c r="E2469" s="337"/>
      <c r="F2469" s="338"/>
    </row>
    <row r="2470" spans="5:6">
      <c r="E2470" s="337"/>
      <c r="F2470" s="338"/>
    </row>
    <row r="2471" spans="5:6">
      <c r="E2471" s="337"/>
      <c r="F2471" s="338"/>
    </row>
    <row r="2472" spans="5:6">
      <c r="E2472" s="337"/>
      <c r="F2472" s="338"/>
    </row>
    <row r="2473" spans="5:6">
      <c r="E2473" s="337"/>
      <c r="F2473" s="338"/>
    </row>
    <row r="2474" spans="5:6">
      <c r="E2474" s="337"/>
      <c r="F2474" s="338"/>
    </row>
    <row r="2475" spans="5:6">
      <c r="E2475" s="337"/>
      <c r="F2475" s="338"/>
    </row>
    <row r="2476" spans="5:6">
      <c r="E2476" s="337"/>
      <c r="F2476" s="338"/>
    </row>
    <row r="2477" spans="5:6">
      <c r="E2477" s="337"/>
      <c r="F2477" s="338"/>
    </row>
    <row r="2478" spans="5:6">
      <c r="E2478" s="337"/>
      <c r="F2478" s="338"/>
    </row>
    <row r="2479" spans="5:6">
      <c r="E2479" s="337"/>
      <c r="F2479" s="338"/>
    </row>
    <row r="2480" spans="5:6">
      <c r="E2480" s="337"/>
      <c r="F2480" s="338"/>
    </row>
    <row r="2481" spans="5:6">
      <c r="E2481" s="337"/>
      <c r="F2481" s="338"/>
    </row>
    <row r="2482" spans="5:6">
      <c r="E2482" s="337"/>
      <c r="F2482" s="338"/>
    </row>
    <row r="2483" spans="5:6">
      <c r="E2483" s="337"/>
      <c r="F2483" s="338"/>
    </row>
    <row r="2484" spans="5:6">
      <c r="E2484" s="337"/>
      <c r="F2484" s="338"/>
    </row>
    <row r="2485" spans="5:6">
      <c r="E2485" s="337"/>
      <c r="F2485" s="338"/>
    </row>
    <row r="2486" spans="5:6">
      <c r="E2486" s="337"/>
      <c r="F2486" s="338"/>
    </row>
    <row r="2487" spans="5:6">
      <c r="E2487" s="337"/>
      <c r="F2487" s="338"/>
    </row>
    <row r="2488" spans="5:6">
      <c r="E2488" s="337"/>
      <c r="F2488" s="338"/>
    </row>
    <row r="2489" spans="5:6">
      <c r="E2489" s="337"/>
      <c r="F2489" s="338"/>
    </row>
    <row r="2490" spans="5:6">
      <c r="E2490" s="337"/>
      <c r="F2490" s="338"/>
    </row>
    <row r="2491" spans="5:6">
      <c r="E2491" s="337"/>
      <c r="F2491" s="338"/>
    </row>
    <row r="2492" spans="5:6">
      <c r="E2492" s="337"/>
      <c r="F2492" s="338"/>
    </row>
    <row r="2493" spans="5:6">
      <c r="E2493" s="337"/>
      <c r="F2493" s="338"/>
    </row>
    <row r="2494" spans="5:6">
      <c r="E2494" s="337"/>
      <c r="F2494" s="338"/>
    </row>
    <row r="2495" spans="5:6">
      <c r="E2495" s="337"/>
      <c r="F2495" s="338"/>
    </row>
    <row r="2496" spans="5:6">
      <c r="E2496" s="337"/>
      <c r="F2496" s="338"/>
    </row>
    <row r="2497" spans="5:6">
      <c r="E2497" s="337"/>
      <c r="F2497" s="338"/>
    </row>
    <row r="2498" spans="5:6">
      <c r="E2498" s="337"/>
      <c r="F2498" s="338"/>
    </row>
    <row r="2499" spans="5:6">
      <c r="E2499" s="337"/>
      <c r="F2499" s="338"/>
    </row>
    <row r="2500" spans="5:6">
      <c r="E2500" s="337"/>
      <c r="F2500" s="338"/>
    </row>
    <row r="2501" spans="5:6">
      <c r="E2501" s="337"/>
      <c r="F2501" s="338"/>
    </row>
    <row r="2502" spans="5:6">
      <c r="E2502" s="337"/>
      <c r="F2502" s="338"/>
    </row>
    <row r="2503" spans="5:6">
      <c r="E2503" s="337"/>
      <c r="F2503" s="338"/>
    </row>
    <row r="2504" spans="5:6">
      <c r="E2504" s="337"/>
      <c r="F2504" s="338"/>
    </row>
    <row r="2505" spans="5:6">
      <c r="E2505" s="337"/>
      <c r="F2505" s="338"/>
    </row>
    <row r="2506" spans="5:6">
      <c r="E2506" s="337"/>
      <c r="F2506" s="338"/>
    </row>
    <row r="2507" spans="5:6">
      <c r="E2507" s="337"/>
      <c r="F2507" s="338"/>
    </row>
    <row r="2508" spans="5:6">
      <c r="E2508" s="337"/>
      <c r="F2508" s="338"/>
    </row>
    <row r="2509" spans="5:6">
      <c r="E2509" s="337"/>
      <c r="F2509" s="338"/>
    </row>
    <row r="2510" spans="5:6">
      <c r="E2510" s="337"/>
      <c r="F2510" s="338"/>
    </row>
    <row r="2511" spans="5:6">
      <c r="E2511" s="337"/>
      <c r="F2511" s="338"/>
    </row>
    <row r="2512" spans="5:6">
      <c r="E2512" s="337"/>
      <c r="F2512" s="338"/>
    </row>
    <row r="2513" spans="5:6">
      <c r="E2513" s="337"/>
      <c r="F2513" s="338"/>
    </row>
    <row r="2514" spans="5:6">
      <c r="E2514" s="337"/>
      <c r="F2514" s="338"/>
    </row>
    <row r="2515" spans="5:6">
      <c r="E2515" s="337"/>
      <c r="F2515" s="338"/>
    </row>
    <row r="2516" spans="5:6">
      <c r="E2516" s="337"/>
      <c r="F2516" s="338"/>
    </row>
    <row r="2517" spans="5:6">
      <c r="E2517" s="337"/>
      <c r="F2517" s="338"/>
    </row>
    <row r="2518" spans="5:6">
      <c r="E2518" s="337"/>
      <c r="F2518" s="338"/>
    </row>
    <row r="2519" spans="5:6">
      <c r="E2519" s="337"/>
      <c r="F2519" s="338"/>
    </row>
    <row r="2520" spans="5:6">
      <c r="E2520" s="337"/>
      <c r="F2520" s="338"/>
    </row>
    <row r="2521" spans="5:6">
      <c r="E2521" s="337"/>
      <c r="F2521" s="338"/>
    </row>
    <row r="2522" spans="5:6">
      <c r="E2522" s="337"/>
      <c r="F2522" s="338"/>
    </row>
    <row r="2523" spans="5:6">
      <c r="E2523" s="337"/>
      <c r="F2523" s="338"/>
    </row>
    <row r="2524" spans="5:6">
      <c r="E2524" s="337"/>
      <c r="F2524" s="338"/>
    </row>
    <row r="2525" spans="5:6">
      <c r="E2525" s="337"/>
      <c r="F2525" s="338"/>
    </row>
    <row r="2526" spans="5:6">
      <c r="E2526" s="337"/>
      <c r="F2526" s="338"/>
    </row>
    <row r="2527" spans="5:6">
      <c r="E2527" s="337"/>
      <c r="F2527" s="338"/>
    </row>
    <row r="2528" spans="5:6">
      <c r="E2528" s="337"/>
      <c r="F2528" s="338"/>
    </row>
    <row r="2529" spans="5:6">
      <c r="E2529" s="337"/>
      <c r="F2529" s="338"/>
    </row>
    <row r="2530" spans="5:6">
      <c r="E2530" s="337"/>
      <c r="F2530" s="338"/>
    </row>
    <row r="2531" spans="5:6">
      <c r="E2531" s="337"/>
      <c r="F2531" s="338"/>
    </row>
    <row r="2532" spans="5:6">
      <c r="E2532" s="337"/>
      <c r="F2532" s="338"/>
    </row>
    <row r="2533" spans="5:6">
      <c r="E2533" s="337"/>
      <c r="F2533" s="338"/>
    </row>
    <row r="2534" spans="5:6">
      <c r="E2534" s="337"/>
      <c r="F2534" s="338"/>
    </row>
    <row r="2535" spans="5:6">
      <c r="E2535" s="337"/>
      <c r="F2535" s="338"/>
    </row>
    <row r="2536" spans="5:6">
      <c r="E2536" s="337"/>
      <c r="F2536" s="338"/>
    </row>
    <row r="2537" spans="5:6">
      <c r="E2537" s="337"/>
      <c r="F2537" s="338"/>
    </row>
    <row r="2538" spans="5:6">
      <c r="E2538" s="337"/>
      <c r="F2538" s="338"/>
    </row>
    <row r="2539" spans="5:6">
      <c r="E2539" s="337"/>
      <c r="F2539" s="338"/>
    </row>
    <row r="2540" spans="5:6">
      <c r="E2540" s="337"/>
      <c r="F2540" s="338"/>
    </row>
    <row r="2541" spans="5:6">
      <c r="E2541" s="337"/>
      <c r="F2541" s="338"/>
    </row>
    <row r="2542" spans="5:6">
      <c r="E2542" s="337"/>
      <c r="F2542" s="338"/>
    </row>
    <row r="2543" spans="5:6">
      <c r="E2543" s="337"/>
      <c r="F2543" s="338"/>
    </row>
    <row r="2544" spans="5:6">
      <c r="E2544" s="337"/>
      <c r="F2544" s="338"/>
    </row>
    <row r="2545" spans="5:6">
      <c r="E2545" s="337"/>
      <c r="F2545" s="338"/>
    </row>
    <row r="2546" spans="5:6">
      <c r="E2546" s="337"/>
      <c r="F2546" s="338"/>
    </row>
    <row r="2547" spans="5:6">
      <c r="E2547" s="337"/>
      <c r="F2547" s="338"/>
    </row>
    <row r="2548" spans="5:6">
      <c r="E2548" s="337"/>
      <c r="F2548" s="338"/>
    </row>
    <row r="2549" spans="5:6">
      <c r="E2549" s="337"/>
      <c r="F2549" s="338"/>
    </row>
    <row r="2550" spans="5:6">
      <c r="E2550" s="337"/>
      <c r="F2550" s="338"/>
    </row>
    <row r="2551" spans="5:6">
      <c r="E2551" s="337"/>
      <c r="F2551" s="338"/>
    </row>
    <row r="2552" spans="5:6">
      <c r="E2552" s="337"/>
      <c r="F2552" s="338"/>
    </row>
    <row r="2553" spans="5:6">
      <c r="E2553" s="337"/>
      <c r="F2553" s="338"/>
    </row>
    <row r="2554" spans="5:6">
      <c r="E2554" s="337"/>
      <c r="F2554" s="338"/>
    </row>
    <row r="2555" spans="5:6">
      <c r="E2555" s="337"/>
      <c r="F2555" s="338"/>
    </row>
    <row r="2556" spans="5:6">
      <c r="E2556" s="337"/>
      <c r="F2556" s="338"/>
    </row>
    <row r="2557" spans="5:6">
      <c r="E2557" s="337"/>
      <c r="F2557" s="338"/>
    </row>
    <row r="2558" spans="5:6">
      <c r="E2558" s="337"/>
      <c r="F2558" s="338"/>
    </row>
    <row r="2559" spans="5:6">
      <c r="E2559" s="337"/>
      <c r="F2559" s="338"/>
    </row>
    <row r="2560" spans="5:6">
      <c r="E2560" s="337"/>
      <c r="F2560" s="338"/>
    </row>
    <row r="2561" spans="5:6">
      <c r="E2561" s="337"/>
      <c r="F2561" s="338"/>
    </row>
    <row r="2562" spans="5:6">
      <c r="E2562" s="337"/>
      <c r="F2562" s="338"/>
    </row>
    <row r="2563" spans="5:6">
      <c r="E2563" s="337"/>
      <c r="F2563" s="338"/>
    </row>
    <row r="2564" spans="5:6">
      <c r="E2564" s="337"/>
      <c r="F2564" s="338"/>
    </row>
    <row r="2565" spans="5:6">
      <c r="E2565" s="337"/>
      <c r="F2565" s="338"/>
    </row>
    <row r="2566" spans="5:6">
      <c r="E2566" s="337"/>
      <c r="F2566" s="338"/>
    </row>
    <row r="2567" spans="5:6">
      <c r="E2567" s="337"/>
      <c r="F2567" s="338"/>
    </row>
    <row r="2568" spans="5:6">
      <c r="E2568" s="337"/>
      <c r="F2568" s="338"/>
    </row>
    <row r="2569" spans="5:6">
      <c r="E2569" s="337"/>
      <c r="F2569" s="338"/>
    </row>
    <row r="2570" spans="5:6">
      <c r="E2570" s="337"/>
      <c r="F2570" s="338"/>
    </row>
    <row r="2571" spans="5:6">
      <c r="E2571" s="337"/>
      <c r="F2571" s="338"/>
    </row>
    <row r="2572" spans="5:6">
      <c r="E2572" s="337"/>
      <c r="F2572" s="338"/>
    </row>
    <row r="2573" spans="5:6">
      <c r="E2573" s="337"/>
      <c r="F2573" s="338"/>
    </row>
    <row r="2574" spans="5:6">
      <c r="E2574" s="337"/>
      <c r="F2574" s="338"/>
    </row>
    <row r="2575" spans="5:6">
      <c r="E2575" s="337"/>
      <c r="F2575" s="338"/>
    </row>
    <row r="2576" spans="5:6">
      <c r="E2576" s="337"/>
      <c r="F2576" s="338"/>
    </row>
    <row r="2577" spans="5:6">
      <c r="E2577" s="337"/>
      <c r="F2577" s="338"/>
    </row>
    <row r="2578" spans="5:6">
      <c r="E2578" s="337"/>
      <c r="F2578" s="338"/>
    </row>
    <row r="2579" spans="5:6">
      <c r="E2579" s="337"/>
      <c r="F2579" s="338"/>
    </row>
    <row r="2580" spans="5:6">
      <c r="E2580" s="337"/>
      <c r="F2580" s="338"/>
    </row>
    <row r="2581" spans="5:6">
      <c r="E2581" s="337"/>
      <c r="F2581" s="338"/>
    </row>
    <row r="2582" spans="5:6">
      <c r="E2582" s="337"/>
      <c r="F2582" s="338"/>
    </row>
    <row r="2583" spans="5:6">
      <c r="E2583" s="337"/>
      <c r="F2583" s="338"/>
    </row>
    <row r="2584" spans="5:6">
      <c r="E2584" s="337"/>
      <c r="F2584" s="338"/>
    </row>
    <row r="2585" spans="5:6">
      <c r="E2585" s="337"/>
      <c r="F2585" s="338"/>
    </row>
    <row r="2586" spans="5:6">
      <c r="E2586" s="337"/>
      <c r="F2586" s="338"/>
    </row>
    <row r="2587" spans="5:6">
      <c r="E2587" s="337"/>
      <c r="F2587" s="338"/>
    </row>
    <row r="2588" spans="5:6">
      <c r="E2588" s="337"/>
      <c r="F2588" s="338"/>
    </row>
    <row r="2589" spans="5:6">
      <c r="E2589" s="337"/>
      <c r="F2589" s="338"/>
    </row>
    <row r="2590" spans="5:6">
      <c r="E2590" s="337"/>
      <c r="F2590" s="338"/>
    </row>
    <row r="2591" spans="5:6">
      <c r="E2591" s="337"/>
      <c r="F2591" s="338"/>
    </row>
    <row r="2592" spans="5:6">
      <c r="E2592" s="337"/>
      <c r="F2592" s="338"/>
    </row>
    <row r="2593" spans="5:6">
      <c r="E2593" s="337"/>
      <c r="F2593" s="338"/>
    </row>
    <row r="2594" spans="5:6">
      <c r="E2594" s="337"/>
      <c r="F2594" s="338"/>
    </row>
    <row r="2595" spans="5:6">
      <c r="E2595" s="337"/>
      <c r="F2595" s="338"/>
    </row>
    <row r="2596" spans="5:6">
      <c r="E2596" s="337"/>
      <c r="F2596" s="338"/>
    </row>
    <row r="2597" spans="5:6">
      <c r="E2597" s="337"/>
      <c r="F2597" s="338"/>
    </row>
    <row r="2598" spans="5:6">
      <c r="E2598" s="337"/>
      <c r="F2598" s="338"/>
    </row>
    <row r="2599" spans="5:6">
      <c r="E2599" s="337"/>
      <c r="F2599" s="338"/>
    </row>
    <row r="2600" spans="5:6">
      <c r="E2600" s="337"/>
      <c r="F2600" s="338"/>
    </row>
    <row r="2601" spans="5:6">
      <c r="E2601" s="337"/>
      <c r="F2601" s="338"/>
    </row>
    <row r="2602" spans="5:6">
      <c r="E2602" s="337"/>
      <c r="F2602" s="338"/>
    </row>
    <row r="2603" spans="5:6">
      <c r="E2603" s="337"/>
      <c r="F2603" s="338"/>
    </row>
    <row r="2604" spans="5:6">
      <c r="E2604" s="337"/>
      <c r="F2604" s="338"/>
    </row>
    <row r="2605" spans="5:6">
      <c r="E2605" s="337"/>
      <c r="F2605" s="338"/>
    </row>
    <row r="2606" spans="5:6">
      <c r="E2606" s="337"/>
      <c r="F2606" s="338"/>
    </row>
    <row r="2607" spans="5:6">
      <c r="E2607" s="337"/>
      <c r="F2607" s="338"/>
    </row>
    <row r="2608" spans="5:6">
      <c r="E2608" s="337"/>
      <c r="F2608" s="338"/>
    </row>
    <row r="2609" spans="5:6">
      <c r="E2609" s="337"/>
      <c r="F2609" s="338"/>
    </row>
    <row r="2610" spans="5:6">
      <c r="E2610" s="337"/>
      <c r="F2610" s="338"/>
    </row>
    <row r="2611" spans="5:6">
      <c r="E2611" s="337"/>
      <c r="F2611" s="338"/>
    </row>
    <row r="2612" spans="5:6">
      <c r="E2612" s="337"/>
      <c r="F2612" s="338"/>
    </row>
    <row r="2613" spans="5:6">
      <c r="E2613" s="337"/>
      <c r="F2613" s="338"/>
    </row>
    <row r="2614" spans="5:6">
      <c r="E2614" s="337"/>
      <c r="F2614" s="338"/>
    </row>
    <row r="2615" spans="5:6">
      <c r="E2615" s="337"/>
      <c r="F2615" s="338"/>
    </row>
    <row r="2616" spans="5:6">
      <c r="E2616" s="337"/>
      <c r="F2616" s="338"/>
    </row>
    <row r="2617" spans="5:6">
      <c r="E2617" s="337"/>
      <c r="F2617" s="338"/>
    </row>
    <row r="2618" spans="5:6">
      <c r="E2618" s="337"/>
      <c r="F2618" s="338"/>
    </row>
    <row r="2619" spans="5:6">
      <c r="E2619" s="337"/>
      <c r="F2619" s="338"/>
    </row>
    <row r="2620" spans="5:6">
      <c r="E2620" s="337"/>
      <c r="F2620" s="338"/>
    </row>
    <row r="2621" spans="5:6">
      <c r="E2621" s="337"/>
      <c r="F2621" s="338"/>
    </row>
    <row r="2622" spans="5:6">
      <c r="E2622" s="337"/>
      <c r="F2622" s="338"/>
    </row>
    <row r="2623" spans="5:6">
      <c r="E2623" s="337"/>
      <c r="F2623" s="338"/>
    </row>
    <row r="2624" spans="5:6">
      <c r="E2624" s="337"/>
      <c r="F2624" s="338"/>
    </row>
    <row r="2625" spans="5:6">
      <c r="E2625" s="337"/>
      <c r="F2625" s="338"/>
    </row>
    <row r="2626" spans="5:6">
      <c r="E2626" s="337"/>
      <c r="F2626" s="338"/>
    </row>
    <row r="2627" spans="5:6">
      <c r="E2627" s="337"/>
      <c r="F2627" s="338"/>
    </row>
    <row r="2628" spans="5:6">
      <c r="E2628" s="337"/>
      <c r="F2628" s="338"/>
    </row>
    <row r="2629" spans="5:6">
      <c r="E2629" s="337"/>
      <c r="F2629" s="338"/>
    </row>
    <row r="2630" spans="5:6">
      <c r="E2630" s="337"/>
      <c r="F2630" s="338"/>
    </row>
    <row r="2631" spans="5:6">
      <c r="E2631" s="337"/>
      <c r="F2631" s="338"/>
    </row>
    <row r="2632" spans="5:6">
      <c r="E2632" s="337"/>
      <c r="F2632" s="338"/>
    </row>
    <row r="2633" spans="5:6">
      <c r="E2633" s="337"/>
      <c r="F2633" s="338"/>
    </row>
    <row r="2634" spans="5:6">
      <c r="E2634" s="337"/>
      <c r="F2634" s="338"/>
    </row>
    <row r="2635" spans="5:6">
      <c r="E2635" s="337"/>
      <c r="F2635" s="338"/>
    </row>
    <row r="2636" spans="5:6">
      <c r="E2636" s="337"/>
      <c r="F2636" s="338"/>
    </row>
    <row r="2637" spans="5:6">
      <c r="E2637" s="337"/>
      <c r="F2637" s="338"/>
    </row>
    <row r="2638" spans="5:6">
      <c r="E2638" s="337"/>
      <c r="F2638" s="338"/>
    </row>
    <row r="2639" spans="5:6">
      <c r="E2639" s="337"/>
      <c r="F2639" s="338"/>
    </row>
    <row r="2640" spans="5:6">
      <c r="E2640" s="337"/>
      <c r="F2640" s="338"/>
    </row>
    <row r="2641" spans="5:6">
      <c r="E2641" s="337"/>
      <c r="F2641" s="338"/>
    </row>
    <row r="2642" spans="5:6">
      <c r="E2642" s="337"/>
      <c r="F2642" s="338"/>
    </row>
    <row r="2643" spans="5:6">
      <c r="E2643" s="337"/>
      <c r="F2643" s="338"/>
    </row>
    <row r="2644" spans="5:6">
      <c r="E2644" s="337"/>
      <c r="F2644" s="338"/>
    </row>
    <row r="2645" spans="5:6">
      <c r="E2645" s="337"/>
      <c r="F2645" s="338"/>
    </row>
    <row r="2646" spans="5:6">
      <c r="E2646" s="337"/>
      <c r="F2646" s="338"/>
    </row>
    <row r="2647" spans="5:6">
      <c r="E2647" s="337"/>
      <c r="F2647" s="338"/>
    </row>
    <row r="2648" spans="5:6">
      <c r="E2648" s="337"/>
      <c r="F2648" s="338"/>
    </row>
    <row r="2649" spans="5:6">
      <c r="E2649" s="337"/>
      <c r="F2649" s="338"/>
    </row>
    <row r="2650" spans="5:6">
      <c r="E2650" s="337"/>
      <c r="F2650" s="338"/>
    </row>
    <row r="2651" spans="5:6">
      <c r="E2651" s="337"/>
      <c r="F2651" s="338"/>
    </row>
    <row r="2652" spans="5:6">
      <c r="E2652" s="337"/>
      <c r="F2652" s="338"/>
    </row>
    <row r="2653" spans="5:6">
      <c r="E2653" s="337"/>
      <c r="F2653" s="338"/>
    </row>
    <row r="2654" spans="5:6">
      <c r="E2654" s="337"/>
      <c r="F2654" s="338"/>
    </row>
    <row r="2655" spans="5:6">
      <c r="E2655" s="337"/>
      <c r="F2655" s="338"/>
    </row>
    <row r="2656" spans="5:6">
      <c r="E2656" s="337"/>
      <c r="F2656" s="338"/>
    </row>
    <row r="2657" spans="5:6">
      <c r="E2657" s="337"/>
      <c r="F2657" s="338"/>
    </row>
    <row r="2658" spans="5:6">
      <c r="E2658" s="337"/>
      <c r="F2658" s="338"/>
    </row>
    <row r="2659" spans="5:6">
      <c r="E2659" s="337"/>
      <c r="F2659" s="338"/>
    </row>
    <row r="2660" spans="5:6">
      <c r="E2660" s="337"/>
      <c r="F2660" s="338"/>
    </row>
    <row r="2661" spans="5:6">
      <c r="E2661" s="337"/>
      <c r="F2661" s="338"/>
    </row>
    <row r="2662" spans="5:6">
      <c r="E2662" s="337"/>
      <c r="F2662" s="338"/>
    </row>
    <row r="2663" spans="5:6">
      <c r="E2663" s="337"/>
      <c r="F2663" s="338"/>
    </row>
    <row r="2664" spans="5:6">
      <c r="E2664" s="337"/>
      <c r="F2664" s="338"/>
    </row>
    <row r="2665" spans="5:6">
      <c r="E2665" s="337"/>
      <c r="F2665" s="338"/>
    </row>
    <row r="2666" spans="5:6">
      <c r="E2666" s="337"/>
      <c r="F2666" s="338"/>
    </row>
    <row r="2667" spans="5:6">
      <c r="E2667" s="337"/>
      <c r="F2667" s="338"/>
    </row>
    <row r="2668" spans="5:6">
      <c r="E2668" s="337"/>
      <c r="F2668" s="338"/>
    </row>
    <row r="2669" spans="5:6">
      <c r="E2669" s="337"/>
      <c r="F2669" s="338"/>
    </row>
    <row r="2670" spans="5:6">
      <c r="E2670" s="337"/>
      <c r="F2670" s="338"/>
    </row>
    <row r="2671" spans="5:6">
      <c r="E2671" s="337"/>
      <c r="F2671" s="338"/>
    </row>
    <row r="2672" spans="5:6">
      <c r="E2672" s="337"/>
      <c r="F2672" s="338"/>
    </row>
    <row r="2673" spans="5:6">
      <c r="E2673" s="337"/>
      <c r="F2673" s="338"/>
    </row>
    <row r="2674" spans="5:6">
      <c r="E2674" s="337"/>
      <c r="F2674" s="338"/>
    </row>
    <row r="2675" spans="5:6">
      <c r="E2675" s="337"/>
      <c r="F2675" s="338"/>
    </row>
    <row r="2676" spans="5:6">
      <c r="E2676" s="337"/>
      <c r="F2676" s="338"/>
    </row>
    <row r="2677" spans="5:6">
      <c r="E2677" s="337"/>
      <c r="F2677" s="338"/>
    </row>
    <row r="2678" spans="5:6">
      <c r="E2678" s="337"/>
      <c r="F2678" s="338"/>
    </row>
    <row r="2679" spans="5:6">
      <c r="E2679" s="337"/>
      <c r="F2679" s="338"/>
    </row>
    <row r="2680" spans="5:6">
      <c r="E2680" s="337"/>
      <c r="F2680" s="338"/>
    </row>
    <row r="2681" spans="5:6">
      <c r="E2681" s="337"/>
      <c r="F2681" s="338"/>
    </row>
    <row r="2682" spans="5:6">
      <c r="E2682" s="337"/>
      <c r="F2682" s="338"/>
    </row>
    <row r="2683" spans="5:6">
      <c r="E2683" s="337"/>
      <c r="F2683" s="338"/>
    </row>
    <row r="2684" spans="5:6">
      <c r="E2684" s="337"/>
      <c r="F2684" s="338"/>
    </row>
    <row r="2685" spans="5:6">
      <c r="E2685" s="337"/>
      <c r="F2685" s="338"/>
    </row>
    <row r="2686" spans="5:6">
      <c r="E2686" s="337"/>
      <c r="F2686" s="338"/>
    </row>
    <row r="2687" spans="5:6">
      <c r="E2687" s="337"/>
      <c r="F2687" s="338"/>
    </row>
    <row r="2688" spans="5:6">
      <c r="E2688" s="337"/>
      <c r="F2688" s="338"/>
    </row>
    <row r="2689" spans="5:6">
      <c r="E2689" s="337"/>
      <c r="F2689" s="338"/>
    </row>
    <row r="2690" spans="5:6">
      <c r="E2690" s="337"/>
      <c r="F2690" s="338"/>
    </row>
    <row r="2691" spans="5:6">
      <c r="E2691" s="337"/>
      <c r="F2691" s="338"/>
    </row>
    <row r="2692" spans="5:6">
      <c r="E2692" s="337"/>
      <c r="F2692" s="338"/>
    </row>
    <row r="2693" spans="5:6">
      <c r="E2693" s="337"/>
      <c r="F2693" s="338"/>
    </row>
    <row r="2694" spans="5:6">
      <c r="E2694" s="337"/>
      <c r="F2694" s="338"/>
    </row>
    <row r="2695" spans="5:6">
      <c r="E2695" s="337"/>
      <c r="F2695" s="338"/>
    </row>
    <row r="2696" spans="5:6">
      <c r="E2696" s="337"/>
      <c r="F2696" s="338"/>
    </row>
    <row r="2697" spans="5:6">
      <c r="E2697" s="337"/>
      <c r="F2697" s="338"/>
    </row>
    <row r="2698" spans="5:6">
      <c r="E2698" s="337"/>
      <c r="F2698" s="338"/>
    </row>
    <row r="2699" spans="5:6">
      <c r="E2699" s="337"/>
      <c r="F2699" s="338"/>
    </row>
    <row r="2700" spans="5:6">
      <c r="E2700" s="337"/>
      <c r="F2700" s="338"/>
    </row>
    <row r="2701" spans="5:6">
      <c r="E2701" s="337"/>
      <c r="F2701" s="338"/>
    </row>
    <row r="2702" spans="5:6">
      <c r="E2702" s="337"/>
      <c r="F2702" s="338"/>
    </row>
    <row r="2703" spans="5:6">
      <c r="E2703" s="337"/>
      <c r="F2703" s="338"/>
    </row>
    <row r="2704" spans="5:6">
      <c r="E2704" s="337"/>
      <c r="F2704" s="338"/>
    </row>
    <row r="2705" spans="5:6">
      <c r="E2705" s="337"/>
      <c r="F2705" s="338"/>
    </row>
    <row r="2706" spans="5:6">
      <c r="E2706" s="337"/>
      <c r="F2706" s="338"/>
    </row>
    <row r="2707" spans="5:6">
      <c r="E2707" s="337"/>
      <c r="F2707" s="338"/>
    </row>
    <row r="2708" spans="5:6">
      <c r="E2708" s="337"/>
      <c r="F2708" s="338"/>
    </row>
    <row r="2709" spans="5:6">
      <c r="E2709" s="337"/>
      <c r="F2709" s="338"/>
    </row>
    <row r="2710" spans="5:6">
      <c r="E2710" s="337"/>
      <c r="F2710" s="338"/>
    </row>
    <row r="2711" spans="5:6">
      <c r="E2711" s="337"/>
      <c r="F2711" s="338"/>
    </row>
    <row r="2712" spans="5:6">
      <c r="E2712" s="337"/>
      <c r="F2712" s="338"/>
    </row>
    <row r="2713" spans="5:6">
      <c r="E2713" s="337"/>
      <c r="F2713" s="338"/>
    </row>
    <row r="2714" spans="5:6">
      <c r="E2714" s="337"/>
      <c r="F2714" s="338"/>
    </row>
    <row r="2715" spans="5:6">
      <c r="E2715" s="337"/>
      <c r="F2715" s="338"/>
    </row>
    <row r="2716" spans="5:6">
      <c r="E2716" s="337"/>
      <c r="F2716" s="338"/>
    </row>
    <row r="2717" spans="5:6">
      <c r="E2717" s="337"/>
      <c r="F2717" s="338"/>
    </row>
    <row r="2718" spans="5:6">
      <c r="E2718" s="337"/>
      <c r="F2718" s="338"/>
    </row>
    <row r="2719" spans="5:6">
      <c r="E2719" s="337"/>
      <c r="F2719" s="338"/>
    </row>
    <row r="2720" spans="5:6">
      <c r="E2720" s="337"/>
      <c r="F2720" s="338"/>
    </row>
    <row r="2721" spans="5:6">
      <c r="E2721" s="337"/>
      <c r="F2721" s="338"/>
    </row>
    <row r="2722" spans="5:6">
      <c r="E2722" s="337"/>
      <c r="F2722" s="338"/>
    </row>
    <row r="2723" spans="5:6">
      <c r="E2723" s="337"/>
      <c r="F2723" s="338"/>
    </row>
    <row r="2724" spans="5:6">
      <c r="E2724" s="337"/>
      <c r="F2724" s="338"/>
    </row>
    <row r="2725" spans="5:6">
      <c r="E2725" s="337"/>
      <c r="F2725" s="338"/>
    </row>
    <row r="2726" spans="5:6">
      <c r="E2726" s="337"/>
      <c r="F2726" s="338"/>
    </row>
    <row r="2727" spans="5:6">
      <c r="E2727" s="337"/>
      <c r="F2727" s="338"/>
    </row>
    <row r="2728" spans="5:6">
      <c r="E2728" s="337"/>
      <c r="F2728" s="338"/>
    </row>
    <row r="2729" spans="5:6">
      <c r="E2729" s="337"/>
      <c r="F2729" s="338"/>
    </row>
    <row r="2730" spans="5:6">
      <c r="E2730" s="337"/>
      <c r="F2730" s="338"/>
    </row>
    <row r="2731" spans="5:6">
      <c r="E2731" s="337"/>
      <c r="F2731" s="338"/>
    </row>
    <row r="2732" spans="5:6">
      <c r="E2732" s="337"/>
      <c r="F2732" s="338"/>
    </row>
    <row r="2733" spans="5:6">
      <c r="E2733" s="337"/>
      <c r="F2733" s="338"/>
    </row>
    <row r="2734" spans="5:6">
      <c r="E2734" s="337"/>
      <c r="F2734" s="338"/>
    </row>
    <row r="2735" spans="5:6">
      <c r="E2735" s="337"/>
      <c r="F2735" s="338"/>
    </row>
    <row r="2736" spans="5:6">
      <c r="E2736" s="337"/>
      <c r="F2736" s="338"/>
    </row>
    <row r="2737" spans="5:6">
      <c r="E2737" s="337"/>
      <c r="F2737" s="338"/>
    </row>
    <row r="2738" spans="5:6">
      <c r="E2738" s="337"/>
      <c r="F2738" s="338"/>
    </row>
    <row r="2739" spans="5:6">
      <c r="E2739" s="337"/>
      <c r="F2739" s="338"/>
    </row>
    <row r="2740" spans="5:6">
      <c r="E2740" s="337"/>
      <c r="F2740" s="338"/>
    </row>
    <row r="2741" spans="5:6">
      <c r="E2741" s="337"/>
      <c r="F2741" s="338"/>
    </row>
    <row r="2742" spans="5:6">
      <c r="E2742" s="337"/>
      <c r="F2742" s="338"/>
    </row>
    <row r="2743" spans="5:6">
      <c r="E2743" s="337"/>
      <c r="F2743" s="338"/>
    </row>
    <row r="2744" spans="5:6">
      <c r="E2744" s="337"/>
      <c r="F2744" s="338"/>
    </row>
    <row r="2745" spans="5:6">
      <c r="E2745" s="337"/>
      <c r="F2745" s="338"/>
    </row>
    <row r="2746" spans="5:6">
      <c r="E2746" s="337"/>
      <c r="F2746" s="338"/>
    </row>
    <row r="2747" spans="5:6">
      <c r="E2747" s="337"/>
      <c r="F2747" s="338"/>
    </row>
    <row r="2748" spans="5:6">
      <c r="E2748" s="337"/>
      <c r="F2748" s="338"/>
    </row>
    <row r="2749" spans="5:6">
      <c r="E2749" s="337"/>
      <c r="F2749" s="338"/>
    </row>
    <row r="2750" spans="5:6">
      <c r="E2750" s="337"/>
      <c r="F2750" s="338"/>
    </row>
    <row r="2751" spans="5:6">
      <c r="E2751" s="337"/>
      <c r="F2751" s="338"/>
    </row>
    <row r="2752" spans="5:6">
      <c r="E2752" s="337"/>
      <c r="F2752" s="338"/>
    </row>
    <row r="2753" spans="5:6">
      <c r="E2753" s="337"/>
      <c r="F2753" s="338"/>
    </row>
    <row r="2754" spans="5:6">
      <c r="E2754" s="337"/>
      <c r="F2754" s="338"/>
    </row>
    <row r="2755" spans="5:6">
      <c r="E2755" s="337"/>
      <c r="F2755" s="338"/>
    </row>
    <row r="2756" spans="5:6">
      <c r="E2756" s="337"/>
      <c r="F2756" s="338"/>
    </row>
    <row r="2757" spans="5:6">
      <c r="E2757" s="337"/>
      <c r="F2757" s="338"/>
    </row>
    <row r="2758" spans="5:6">
      <c r="E2758" s="337"/>
      <c r="F2758" s="338"/>
    </row>
    <row r="2759" spans="5:6">
      <c r="E2759" s="337"/>
      <c r="F2759" s="338"/>
    </row>
    <row r="2760" spans="5:6">
      <c r="E2760" s="337"/>
      <c r="F2760" s="338"/>
    </row>
    <row r="2761" spans="5:6">
      <c r="E2761" s="337"/>
      <c r="F2761" s="338"/>
    </row>
    <row r="2762" spans="5:6">
      <c r="E2762" s="337"/>
      <c r="F2762" s="338"/>
    </row>
    <row r="2763" spans="5:6">
      <c r="E2763" s="337"/>
      <c r="F2763" s="338"/>
    </row>
    <row r="2764" spans="5:6">
      <c r="E2764" s="337"/>
      <c r="F2764" s="338"/>
    </row>
    <row r="2765" spans="5:6">
      <c r="E2765" s="337"/>
      <c r="F2765" s="338"/>
    </row>
    <row r="2766" spans="5:6">
      <c r="E2766" s="337"/>
      <c r="F2766" s="338"/>
    </row>
    <row r="2767" spans="5:6">
      <c r="E2767" s="337"/>
      <c r="F2767" s="338"/>
    </row>
    <row r="2768" spans="5:6">
      <c r="E2768" s="337"/>
      <c r="F2768" s="338"/>
    </row>
    <row r="2769" spans="5:6">
      <c r="E2769" s="337"/>
      <c r="F2769" s="338"/>
    </row>
    <row r="2770" spans="5:6">
      <c r="E2770" s="337"/>
      <c r="F2770" s="338"/>
    </row>
    <row r="2771" spans="5:6">
      <c r="E2771" s="337"/>
      <c r="F2771" s="338"/>
    </row>
    <row r="2772" spans="5:6">
      <c r="E2772" s="337"/>
      <c r="F2772" s="338"/>
    </row>
    <row r="2773" spans="5:6">
      <c r="E2773" s="337"/>
      <c r="F2773" s="338"/>
    </row>
    <row r="2774" spans="5:6">
      <c r="E2774" s="337"/>
      <c r="F2774" s="338"/>
    </row>
    <row r="2775" spans="5:6">
      <c r="E2775" s="337"/>
      <c r="F2775" s="338"/>
    </row>
    <row r="2776" spans="5:6">
      <c r="E2776" s="337"/>
      <c r="F2776" s="338"/>
    </row>
    <row r="2777" spans="5:6">
      <c r="E2777" s="337"/>
      <c r="F2777" s="338"/>
    </row>
    <row r="2778" spans="5:6">
      <c r="E2778" s="337"/>
      <c r="F2778" s="338"/>
    </row>
    <row r="2779" spans="5:6">
      <c r="E2779" s="337"/>
      <c r="F2779" s="338"/>
    </row>
    <row r="2780" spans="5:6">
      <c r="E2780" s="337"/>
      <c r="F2780" s="338"/>
    </row>
    <row r="2781" spans="5:6">
      <c r="E2781" s="337"/>
      <c r="F2781" s="338"/>
    </row>
    <row r="2782" spans="5:6">
      <c r="E2782" s="337"/>
      <c r="F2782" s="338"/>
    </row>
    <row r="2783" spans="5:6">
      <c r="E2783" s="337"/>
      <c r="F2783" s="338"/>
    </row>
    <row r="2784" spans="5:6">
      <c r="E2784" s="337"/>
      <c r="F2784" s="338"/>
    </row>
    <row r="2785" spans="5:6">
      <c r="E2785" s="337"/>
      <c r="F2785" s="338"/>
    </row>
    <row r="2786" spans="5:6">
      <c r="E2786" s="337"/>
      <c r="F2786" s="338"/>
    </row>
    <row r="2787" spans="5:6">
      <c r="E2787" s="337"/>
      <c r="F2787" s="338"/>
    </row>
    <row r="2788" spans="5:6">
      <c r="E2788" s="337"/>
      <c r="F2788" s="338"/>
    </row>
    <row r="2789" spans="5:6">
      <c r="E2789" s="337"/>
      <c r="F2789" s="338"/>
    </row>
    <row r="2790" spans="5:6">
      <c r="E2790" s="337"/>
      <c r="F2790" s="338"/>
    </row>
    <row r="2791" spans="5:6">
      <c r="E2791" s="337"/>
      <c r="F2791" s="338"/>
    </row>
    <row r="2792" spans="5:6">
      <c r="E2792" s="337"/>
      <c r="F2792" s="338"/>
    </row>
    <row r="2793" spans="5:6">
      <c r="E2793" s="337"/>
      <c r="F2793" s="338"/>
    </row>
    <row r="2794" spans="5:6">
      <c r="E2794" s="337"/>
      <c r="F2794" s="338"/>
    </row>
    <row r="2795" spans="5:6">
      <c r="E2795" s="337"/>
      <c r="F2795" s="338"/>
    </row>
    <row r="2796" spans="5:6">
      <c r="E2796" s="337"/>
      <c r="F2796" s="338"/>
    </row>
    <row r="2797" spans="5:6">
      <c r="E2797" s="337"/>
      <c r="F2797" s="338"/>
    </row>
    <row r="2798" spans="5:6">
      <c r="E2798" s="337"/>
      <c r="F2798" s="338"/>
    </row>
    <row r="2799" spans="5:6">
      <c r="E2799" s="337"/>
      <c r="F2799" s="338"/>
    </row>
    <row r="2800" spans="5:6">
      <c r="E2800" s="337"/>
      <c r="F2800" s="338"/>
    </row>
    <row r="2801" spans="5:6">
      <c r="E2801" s="337"/>
      <c r="F2801" s="338"/>
    </row>
    <row r="2802" spans="5:6">
      <c r="E2802" s="337"/>
      <c r="F2802" s="338"/>
    </row>
    <row r="2803" spans="5:6">
      <c r="E2803" s="337"/>
      <c r="F2803" s="338"/>
    </row>
    <row r="2804" spans="5:6">
      <c r="E2804" s="337"/>
      <c r="F2804" s="338"/>
    </row>
    <row r="2805" spans="5:6">
      <c r="E2805" s="337"/>
      <c r="F2805" s="338"/>
    </row>
    <row r="2806" spans="5:6">
      <c r="E2806" s="337"/>
      <c r="F2806" s="338"/>
    </row>
    <row r="2807" spans="5:6">
      <c r="E2807" s="337"/>
      <c r="F2807" s="338"/>
    </row>
    <row r="2808" spans="5:6">
      <c r="E2808" s="337"/>
      <c r="F2808" s="338"/>
    </row>
    <row r="2809" spans="5:6">
      <c r="E2809" s="337"/>
      <c r="F2809" s="338"/>
    </row>
    <row r="2810" spans="5:6">
      <c r="E2810" s="337"/>
      <c r="F2810" s="338"/>
    </row>
    <row r="2811" spans="5:6">
      <c r="E2811" s="337"/>
      <c r="F2811" s="338"/>
    </row>
    <row r="2812" spans="5:6">
      <c r="E2812" s="337"/>
      <c r="F2812" s="338"/>
    </row>
    <row r="2813" spans="5:6">
      <c r="E2813" s="337"/>
      <c r="F2813" s="338"/>
    </row>
    <row r="2814" spans="5:6">
      <c r="E2814" s="337"/>
      <c r="F2814" s="338"/>
    </row>
    <row r="2815" spans="5:6">
      <c r="E2815" s="337"/>
      <c r="F2815" s="338"/>
    </row>
    <row r="2816" spans="5:6">
      <c r="E2816" s="337"/>
      <c r="F2816" s="338"/>
    </row>
    <row r="2817" spans="5:6">
      <c r="E2817" s="337"/>
      <c r="F2817" s="338"/>
    </row>
    <row r="2818" spans="5:6">
      <c r="E2818" s="337"/>
      <c r="F2818" s="338"/>
    </row>
    <row r="2819" spans="5:6">
      <c r="E2819" s="337"/>
      <c r="F2819" s="338"/>
    </row>
    <row r="2820" spans="5:6">
      <c r="E2820" s="337"/>
      <c r="F2820" s="338"/>
    </row>
    <row r="2821" spans="5:6">
      <c r="E2821" s="337"/>
      <c r="F2821" s="338"/>
    </row>
    <row r="2822" spans="5:6">
      <c r="E2822" s="337"/>
      <c r="F2822" s="338"/>
    </row>
    <row r="2823" spans="5:6">
      <c r="E2823" s="337"/>
      <c r="F2823" s="338"/>
    </row>
    <row r="2824" spans="5:6">
      <c r="E2824" s="337"/>
      <c r="F2824" s="338"/>
    </row>
    <row r="2825" spans="5:6">
      <c r="E2825" s="337"/>
      <c r="F2825" s="338"/>
    </row>
    <row r="2826" spans="5:6">
      <c r="E2826" s="337"/>
      <c r="F2826" s="338"/>
    </row>
    <row r="2827" spans="5:6">
      <c r="E2827" s="337"/>
      <c r="F2827" s="338"/>
    </row>
    <row r="2828" spans="5:6">
      <c r="E2828" s="337"/>
      <c r="F2828" s="338"/>
    </row>
    <row r="2829" spans="5:6">
      <c r="E2829" s="337"/>
      <c r="F2829" s="338"/>
    </row>
    <row r="2830" spans="5:6">
      <c r="E2830" s="337"/>
      <c r="F2830" s="338"/>
    </row>
    <row r="2831" spans="5:6">
      <c r="E2831" s="337"/>
      <c r="F2831" s="338"/>
    </row>
    <row r="2832" spans="5:6">
      <c r="E2832" s="337"/>
      <c r="F2832" s="338"/>
    </row>
    <row r="2833" spans="5:6">
      <c r="E2833" s="337"/>
      <c r="F2833" s="338"/>
    </row>
    <row r="2834" spans="5:6">
      <c r="E2834" s="337"/>
      <c r="F2834" s="338"/>
    </row>
    <row r="2835" spans="5:6">
      <c r="E2835" s="337"/>
      <c r="F2835" s="338"/>
    </row>
    <row r="2836" spans="5:6">
      <c r="E2836" s="337"/>
      <c r="F2836" s="338"/>
    </row>
    <row r="2837" spans="5:6">
      <c r="E2837" s="337"/>
      <c r="F2837" s="338"/>
    </row>
    <row r="2838" spans="5:6">
      <c r="E2838" s="337"/>
      <c r="F2838" s="338"/>
    </row>
    <row r="2839" spans="5:6">
      <c r="E2839" s="337"/>
      <c r="F2839" s="338"/>
    </row>
    <row r="2840" spans="5:6">
      <c r="E2840" s="337"/>
      <c r="F2840" s="338"/>
    </row>
    <row r="2841" spans="5:6">
      <c r="E2841" s="337"/>
      <c r="F2841" s="338"/>
    </row>
    <row r="2842" spans="5:6">
      <c r="E2842" s="337"/>
      <c r="F2842" s="338"/>
    </row>
    <row r="2843" spans="5:6">
      <c r="E2843" s="337"/>
      <c r="F2843" s="338"/>
    </row>
    <row r="2844" spans="5:6">
      <c r="E2844" s="337"/>
      <c r="F2844" s="338"/>
    </row>
    <row r="2845" spans="5:6">
      <c r="E2845" s="337"/>
      <c r="F2845" s="338"/>
    </row>
    <row r="2846" spans="5:6">
      <c r="E2846" s="337"/>
      <c r="F2846" s="338"/>
    </row>
    <row r="2847" spans="5:6">
      <c r="E2847" s="337"/>
      <c r="F2847" s="338"/>
    </row>
    <row r="2848" spans="5:6">
      <c r="E2848" s="337"/>
      <c r="F2848" s="338"/>
    </row>
    <row r="2849" spans="5:6">
      <c r="E2849" s="337"/>
      <c r="F2849" s="338"/>
    </row>
    <row r="2850" spans="5:6">
      <c r="E2850" s="337"/>
      <c r="F2850" s="338"/>
    </row>
    <row r="2851" spans="5:6">
      <c r="E2851" s="337"/>
      <c r="F2851" s="338"/>
    </row>
    <row r="2852" spans="5:6">
      <c r="E2852" s="337"/>
      <c r="F2852" s="338"/>
    </row>
    <row r="2853" spans="5:6">
      <c r="E2853" s="337"/>
      <c r="F2853" s="338"/>
    </row>
    <row r="2854" spans="5:6">
      <c r="E2854" s="337"/>
      <c r="F2854" s="338"/>
    </row>
    <row r="2855" spans="5:6">
      <c r="E2855" s="337"/>
      <c r="F2855" s="338"/>
    </row>
    <row r="2856" spans="5:6">
      <c r="E2856" s="337"/>
      <c r="F2856" s="338"/>
    </row>
    <row r="2857" spans="5:6">
      <c r="E2857" s="337"/>
      <c r="F2857" s="338"/>
    </row>
    <row r="2858" spans="5:6">
      <c r="E2858" s="337"/>
      <c r="F2858" s="338"/>
    </row>
    <row r="2859" spans="5:6">
      <c r="E2859" s="337"/>
      <c r="F2859" s="338"/>
    </row>
    <row r="2860" spans="5:6">
      <c r="E2860" s="337"/>
      <c r="F2860" s="338"/>
    </row>
    <row r="2861" spans="5:6">
      <c r="E2861" s="337"/>
      <c r="F2861" s="338"/>
    </row>
    <row r="2862" spans="5:6">
      <c r="E2862" s="337"/>
      <c r="F2862" s="338"/>
    </row>
    <row r="2863" spans="5:6">
      <c r="E2863" s="337"/>
      <c r="F2863" s="338"/>
    </row>
    <row r="2864" spans="5:6">
      <c r="E2864" s="337"/>
      <c r="F2864" s="338"/>
    </row>
    <row r="2865" spans="5:6">
      <c r="E2865" s="337"/>
      <c r="F2865" s="338"/>
    </row>
    <row r="2866" spans="5:6">
      <c r="E2866" s="337"/>
      <c r="F2866" s="338"/>
    </row>
    <row r="2867" spans="5:6">
      <c r="E2867" s="337"/>
      <c r="F2867" s="338"/>
    </row>
    <row r="2868" spans="5:6">
      <c r="E2868" s="337"/>
      <c r="F2868" s="338"/>
    </row>
    <row r="2869" spans="5:6">
      <c r="E2869" s="337"/>
      <c r="F2869" s="338"/>
    </row>
    <row r="2870" spans="5:6">
      <c r="E2870" s="337"/>
      <c r="F2870" s="338"/>
    </row>
    <row r="2871" spans="5:6">
      <c r="E2871" s="337"/>
      <c r="F2871" s="338"/>
    </row>
    <row r="2872" spans="5:6">
      <c r="E2872" s="337"/>
      <c r="F2872" s="338"/>
    </row>
    <row r="2873" spans="5:6">
      <c r="E2873" s="337"/>
      <c r="F2873" s="338"/>
    </row>
    <row r="2874" spans="5:6">
      <c r="E2874" s="337"/>
      <c r="F2874" s="338"/>
    </row>
    <row r="2875" spans="5:6">
      <c r="E2875" s="337"/>
      <c r="F2875" s="338"/>
    </row>
    <row r="2876" spans="5:6">
      <c r="E2876" s="337"/>
      <c r="F2876" s="338"/>
    </row>
    <row r="2877" spans="5:6">
      <c r="E2877" s="337"/>
      <c r="F2877" s="338"/>
    </row>
    <row r="2878" spans="5:6">
      <c r="E2878" s="337"/>
      <c r="F2878" s="338"/>
    </row>
    <row r="2879" spans="5:6">
      <c r="E2879" s="337"/>
      <c r="F2879" s="338"/>
    </row>
    <row r="2880" spans="5:6">
      <c r="E2880" s="337"/>
      <c r="F2880" s="338"/>
    </row>
    <row r="2881" spans="5:6">
      <c r="E2881" s="337"/>
      <c r="F2881" s="338"/>
    </row>
    <row r="2882" spans="5:6">
      <c r="E2882" s="337"/>
      <c r="F2882" s="338"/>
    </row>
    <row r="2883" spans="5:6">
      <c r="E2883" s="337"/>
      <c r="F2883" s="338"/>
    </row>
    <row r="2884" spans="5:6">
      <c r="E2884" s="337"/>
      <c r="F2884" s="338"/>
    </row>
    <row r="2885" spans="5:6">
      <c r="E2885" s="337"/>
      <c r="F2885" s="338"/>
    </row>
    <row r="2886" spans="5:6">
      <c r="E2886" s="337"/>
      <c r="F2886" s="338"/>
    </row>
    <row r="2887" spans="5:6">
      <c r="E2887" s="337"/>
      <c r="F2887" s="338"/>
    </row>
    <row r="2888" spans="5:6">
      <c r="E2888" s="337"/>
      <c r="F2888" s="338"/>
    </row>
    <row r="2889" spans="5:6">
      <c r="E2889" s="337"/>
      <c r="F2889" s="338"/>
    </row>
    <row r="2890" spans="5:6">
      <c r="E2890" s="337"/>
      <c r="F2890" s="338"/>
    </row>
    <row r="2891" spans="5:6">
      <c r="E2891" s="337"/>
      <c r="F2891" s="338"/>
    </row>
    <row r="2892" spans="5:6">
      <c r="E2892" s="337"/>
      <c r="F2892" s="338"/>
    </row>
    <row r="2893" spans="5:6">
      <c r="E2893" s="337"/>
      <c r="F2893" s="338"/>
    </row>
    <row r="2894" spans="5:6">
      <c r="E2894" s="337"/>
      <c r="F2894" s="338"/>
    </row>
    <row r="2895" spans="5:6">
      <c r="E2895" s="337"/>
      <c r="F2895" s="338"/>
    </row>
    <row r="2896" spans="5:6">
      <c r="E2896" s="337"/>
      <c r="F2896" s="338"/>
    </row>
    <row r="2897" spans="5:6">
      <c r="E2897" s="337"/>
      <c r="F2897" s="338"/>
    </row>
    <row r="2898" spans="5:6">
      <c r="E2898" s="337"/>
      <c r="F2898" s="338"/>
    </row>
    <row r="2899" spans="5:6">
      <c r="E2899" s="337"/>
      <c r="F2899" s="338"/>
    </row>
    <row r="2900" spans="5:6">
      <c r="E2900" s="337"/>
      <c r="F2900" s="338"/>
    </row>
    <row r="2901" spans="5:6">
      <c r="E2901" s="337"/>
      <c r="F2901" s="338"/>
    </row>
    <row r="2902" spans="5:6">
      <c r="E2902" s="337"/>
      <c r="F2902" s="338"/>
    </row>
    <row r="2903" spans="5:6">
      <c r="E2903" s="337"/>
      <c r="F2903" s="338"/>
    </row>
    <row r="2904" spans="5:6">
      <c r="E2904" s="337"/>
      <c r="F2904" s="338"/>
    </row>
    <row r="2905" spans="5:6">
      <c r="E2905" s="337"/>
      <c r="F2905" s="338"/>
    </row>
    <row r="2906" spans="5:6">
      <c r="E2906" s="337"/>
      <c r="F2906" s="338"/>
    </row>
    <row r="2907" spans="5:6">
      <c r="E2907" s="337"/>
      <c r="F2907" s="338"/>
    </row>
    <row r="2908" spans="5:6">
      <c r="E2908" s="337"/>
      <c r="F2908" s="338"/>
    </row>
    <row r="2909" spans="5:6">
      <c r="E2909" s="337"/>
      <c r="F2909" s="338"/>
    </row>
    <row r="2910" spans="5:6">
      <c r="E2910" s="337"/>
      <c r="F2910" s="338"/>
    </row>
    <row r="2911" spans="5:6">
      <c r="E2911" s="337"/>
      <c r="F2911" s="338"/>
    </row>
    <row r="2912" spans="5:6">
      <c r="E2912" s="337"/>
      <c r="F2912" s="338"/>
    </row>
    <row r="2913" spans="5:6">
      <c r="E2913" s="337"/>
      <c r="F2913" s="338"/>
    </row>
    <row r="2914" spans="5:6">
      <c r="E2914" s="337"/>
      <c r="F2914" s="338"/>
    </row>
    <row r="2915" spans="5:6">
      <c r="E2915" s="337"/>
      <c r="F2915" s="338"/>
    </row>
    <row r="2916" spans="5:6">
      <c r="E2916" s="337"/>
      <c r="F2916" s="338"/>
    </row>
    <row r="2917" spans="5:6">
      <c r="E2917" s="337"/>
      <c r="F2917" s="338"/>
    </row>
    <row r="2918" spans="5:6">
      <c r="E2918" s="337"/>
      <c r="F2918" s="338"/>
    </row>
    <row r="2919" spans="5:6">
      <c r="E2919" s="337"/>
      <c r="F2919" s="338"/>
    </row>
    <row r="2920" spans="5:6">
      <c r="E2920" s="337"/>
      <c r="F2920" s="338"/>
    </row>
    <row r="2921" spans="5:6">
      <c r="E2921" s="337"/>
      <c r="F2921" s="338"/>
    </row>
    <row r="2922" spans="5:6">
      <c r="E2922" s="337"/>
      <c r="F2922" s="338"/>
    </row>
    <row r="2923" spans="5:6">
      <c r="E2923" s="337"/>
      <c r="F2923" s="338"/>
    </row>
    <row r="2924" spans="5:6">
      <c r="E2924" s="337"/>
      <c r="F2924" s="338"/>
    </row>
    <row r="2925" spans="5:6">
      <c r="E2925" s="337"/>
      <c r="F2925" s="338"/>
    </row>
    <row r="2926" spans="5:6">
      <c r="E2926" s="337"/>
      <c r="F2926" s="338"/>
    </row>
    <row r="2927" spans="5:6">
      <c r="E2927" s="337"/>
      <c r="F2927" s="338"/>
    </row>
    <row r="2928" spans="5:6">
      <c r="E2928" s="337"/>
      <c r="F2928" s="338"/>
    </row>
    <row r="2929" spans="5:6">
      <c r="E2929" s="337"/>
      <c r="F2929" s="338"/>
    </row>
    <row r="2930" spans="5:6">
      <c r="E2930" s="337"/>
      <c r="F2930" s="338"/>
    </row>
    <row r="2931" spans="5:6">
      <c r="E2931" s="337"/>
      <c r="F2931" s="338"/>
    </row>
    <row r="2932" spans="5:6">
      <c r="E2932" s="337"/>
      <c r="F2932" s="338"/>
    </row>
    <row r="2933" spans="5:6">
      <c r="E2933" s="337"/>
      <c r="F2933" s="338"/>
    </row>
    <row r="2934" spans="5:6">
      <c r="E2934" s="337"/>
      <c r="F2934" s="338"/>
    </row>
    <row r="2935" spans="5:6">
      <c r="E2935" s="337"/>
      <c r="F2935" s="338"/>
    </row>
    <row r="2936" spans="5:6">
      <c r="E2936" s="337"/>
      <c r="F2936" s="338"/>
    </row>
    <row r="2937" spans="5:6">
      <c r="E2937" s="337"/>
      <c r="F2937" s="338"/>
    </row>
    <row r="2938" spans="5:6">
      <c r="E2938" s="337"/>
      <c r="F2938" s="338"/>
    </row>
    <row r="2939" spans="5:6">
      <c r="E2939" s="337"/>
      <c r="F2939" s="338"/>
    </row>
    <row r="2940" spans="5:6">
      <c r="E2940" s="337"/>
      <c r="F2940" s="338"/>
    </row>
    <row r="2941" spans="5:6">
      <c r="E2941" s="337"/>
      <c r="F2941" s="338"/>
    </row>
    <row r="2942" spans="5:6">
      <c r="E2942" s="337"/>
      <c r="F2942" s="338"/>
    </row>
    <row r="2943" spans="5:6">
      <c r="E2943" s="337"/>
      <c r="F2943" s="338"/>
    </row>
    <row r="2944" spans="5:6">
      <c r="E2944" s="337"/>
      <c r="F2944" s="338"/>
    </row>
    <row r="2945" spans="5:6">
      <c r="E2945" s="337"/>
      <c r="F2945" s="338"/>
    </row>
    <row r="2946" spans="5:6">
      <c r="E2946" s="337"/>
      <c r="F2946" s="338"/>
    </row>
    <row r="2947" spans="5:6">
      <c r="E2947" s="337"/>
      <c r="F2947" s="338"/>
    </row>
    <row r="2948" spans="5:6">
      <c r="E2948" s="337"/>
      <c r="F2948" s="338"/>
    </row>
    <row r="2949" spans="5:6">
      <c r="E2949" s="337"/>
      <c r="F2949" s="338"/>
    </row>
    <row r="2950" spans="5:6">
      <c r="E2950" s="337"/>
      <c r="F2950" s="338"/>
    </row>
    <row r="2951" spans="5:6">
      <c r="E2951" s="337"/>
      <c r="F2951" s="338"/>
    </row>
    <row r="2952" spans="5:6">
      <c r="E2952" s="337"/>
      <c r="F2952" s="338"/>
    </row>
    <row r="2953" spans="5:6">
      <c r="E2953" s="337"/>
      <c r="F2953" s="338"/>
    </row>
    <row r="2954" spans="5:6">
      <c r="E2954" s="337"/>
      <c r="F2954" s="338"/>
    </row>
    <row r="2955" spans="5:6">
      <c r="E2955" s="337"/>
      <c r="F2955" s="338"/>
    </row>
    <row r="2956" spans="5:6">
      <c r="E2956" s="337"/>
      <c r="F2956" s="338"/>
    </row>
    <row r="2957" spans="5:6">
      <c r="E2957" s="337"/>
      <c r="F2957" s="338"/>
    </row>
    <row r="2958" spans="5:6">
      <c r="E2958" s="337"/>
      <c r="F2958" s="338"/>
    </row>
    <row r="2959" spans="5:6">
      <c r="E2959" s="337"/>
      <c r="F2959" s="338"/>
    </row>
    <row r="2960" spans="5:6">
      <c r="E2960" s="337"/>
      <c r="F2960" s="338"/>
    </row>
    <row r="2961" spans="5:6">
      <c r="E2961" s="337"/>
      <c r="F2961" s="338"/>
    </row>
    <row r="2962" spans="5:6">
      <c r="E2962" s="337"/>
      <c r="F2962" s="338"/>
    </row>
    <row r="2963" spans="5:6">
      <c r="E2963" s="337"/>
      <c r="F2963" s="338"/>
    </row>
    <row r="2964" spans="5:6">
      <c r="E2964" s="337"/>
      <c r="F2964" s="338"/>
    </row>
    <row r="2965" spans="5:6">
      <c r="E2965" s="337"/>
      <c r="F2965" s="338"/>
    </row>
    <row r="2966" spans="5:6">
      <c r="E2966" s="337"/>
      <c r="F2966" s="338"/>
    </row>
    <row r="2967" spans="5:6">
      <c r="E2967" s="337"/>
      <c r="F2967" s="338"/>
    </row>
    <row r="2968" spans="5:6">
      <c r="E2968" s="337"/>
      <c r="F2968" s="338"/>
    </row>
    <row r="2969" spans="5:6">
      <c r="E2969" s="337"/>
      <c r="F2969" s="338"/>
    </row>
    <row r="2970" spans="5:6">
      <c r="E2970" s="337"/>
      <c r="F2970" s="338"/>
    </row>
    <row r="2971" spans="5:6">
      <c r="E2971" s="337"/>
      <c r="F2971" s="338"/>
    </row>
    <row r="2972" spans="5:6">
      <c r="E2972" s="337"/>
      <c r="F2972" s="338"/>
    </row>
    <row r="2973" spans="5:6">
      <c r="E2973" s="337"/>
      <c r="F2973" s="338"/>
    </row>
    <row r="2974" spans="5:6">
      <c r="E2974" s="337"/>
      <c r="F2974" s="338"/>
    </row>
    <row r="2975" spans="5:6">
      <c r="E2975" s="337"/>
      <c r="F2975" s="338"/>
    </row>
    <row r="2976" spans="5:6">
      <c r="E2976" s="337"/>
      <c r="F2976" s="338"/>
    </row>
    <row r="2977" spans="5:6">
      <c r="E2977" s="337"/>
      <c r="F2977" s="338"/>
    </row>
    <row r="2978" spans="5:6">
      <c r="E2978" s="337"/>
      <c r="F2978" s="338"/>
    </row>
    <row r="2979" spans="5:6">
      <c r="E2979" s="337"/>
      <c r="F2979" s="338"/>
    </row>
    <row r="2980" spans="5:6">
      <c r="E2980" s="337"/>
      <c r="F2980" s="338"/>
    </row>
    <row r="2981" spans="5:6">
      <c r="E2981" s="337"/>
      <c r="F2981" s="338"/>
    </row>
    <row r="2982" spans="5:6">
      <c r="E2982" s="337"/>
      <c r="F2982" s="338"/>
    </row>
    <row r="2983" spans="5:6">
      <c r="E2983" s="337"/>
      <c r="F2983" s="338"/>
    </row>
    <row r="2984" spans="5:6">
      <c r="E2984" s="337"/>
      <c r="F2984" s="338"/>
    </row>
    <row r="2985" spans="5:6">
      <c r="E2985" s="337"/>
      <c r="F2985" s="338"/>
    </row>
    <row r="2986" spans="5:6">
      <c r="E2986" s="337"/>
      <c r="F2986" s="338"/>
    </row>
    <row r="2987" spans="5:6">
      <c r="E2987" s="337"/>
      <c r="F2987" s="338"/>
    </row>
    <row r="2988" spans="5:6">
      <c r="E2988" s="337"/>
      <c r="F2988" s="338"/>
    </row>
    <row r="2989" spans="5:6">
      <c r="E2989" s="337"/>
      <c r="F2989" s="338"/>
    </row>
    <row r="2990" spans="5:6">
      <c r="E2990" s="337"/>
      <c r="F2990" s="338"/>
    </row>
    <row r="2991" spans="5:6">
      <c r="E2991" s="337"/>
      <c r="F2991" s="338"/>
    </row>
    <row r="2992" spans="5:6">
      <c r="E2992" s="337"/>
      <c r="F2992" s="338"/>
    </row>
    <row r="2993" spans="5:6">
      <c r="E2993" s="337"/>
      <c r="F2993" s="338"/>
    </row>
    <row r="2994" spans="5:6">
      <c r="E2994" s="337"/>
      <c r="F2994" s="338"/>
    </row>
    <row r="2995" spans="5:6">
      <c r="E2995" s="337"/>
      <c r="F2995" s="338"/>
    </row>
    <row r="2996" spans="5:6">
      <c r="E2996" s="337"/>
      <c r="F2996" s="338"/>
    </row>
    <row r="2997" spans="5:6">
      <c r="E2997" s="337"/>
      <c r="F2997" s="338"/>
    </row>
    <row r="2998" spans="5:6">
      <c r="E2998" s="337"/>
      <c r="F2998" s="338"/>
    </row>
    <row r="2999" spans="5:6">
      <c r="E2999" s="337"/>
      <c r="F2999" s="338"/>
    </row>
    <row r="3000" spans="5:6">
      <c r="E3000" s="337"/>
      <c r="F3000" s="338"/>
    </row>
    <row r="3001" spans="5:6">
      <c r="E3001" s="337"/>
      <c r="F3001" s="338"/>
    </row>
    <row r="3002" spans="5:6">
      <c r="E3002" s="337"/>
      <c r="F3002" s="338"/>
    </row>
    <row r="3003" spans="5:6">
      <c r="E3003" s="337"/>
      <c r="F3003" s="338"/>
    </row>
    <row r="3004" spans="5:6">
      <c r="E3004" s="337"/>
      <c r="F3004" s="338"/>
    </row>
    <row r="3005" spans="5:6">
      <c r="E3005" s="337"/>
      <c r="F3005" s="338"/>
    </row>
    <row r="3006" spans="5:6">
      <c r="E3006" s="337"/>
      <c r="F3006" s="338"/>
    </row>
    <row r="3007" spans="5:6">
      <c r="E3007" s="337"/>
      <c r="F3007" s="338"/>
    </row>
    <row r="3008" spans="5:6">
      <c r="E3008" s="337"/>
      <c r="F3008" s="338"/>
    </row>
    <row r="3009" spans="5:6">
      <c r="E3009" s="337"/>
      <c r="F3009" s="338"/>
    </row>
    <row r="3010" spans="5:6">
      <c r="E3010" s="337"/>
      <c r="F3010" s="338"/>
    </row>
    <row r="3011" spans="5:6">
      <c r="E3011" s="337"/>
      <c r="F3011" s="338"/>
    </row>
    <row r="3012" spans="5:6">
      <c r="E3012" s="337"/>
      <c r="F3012" s="338"/>
    </row>
    <row r="3013" spans="5:6">
      <c r="E3013" s="337"/>
      <c r="F3013" s="338"/>
    </row>
    <row r="3014" spans="5:6">
      <c r="E3014" s="337"/>
      <c r="F3014" s="338"/>
    </row>
    <row r="3015" spans="5:6">
      <c r="E3015" s="337"/>
      <c r="F3015" s="338"/>
    </row>
    <row r="3016" spans="5:6">
      <c r="E3016" s="337"/>
      <c r="F3016" s="338"/>
    </row>
    <row r="3017" spans="5:6">
      <c r="E3017" s="337"/>
      <c r="F3017" s="338"/>
    </row>
    <row r="3018" spans="5:6">
      <c r="E3018" s="337"/>
      <c r="F3018" s="338"/>
    </row>
    <row r="3019" spans="5:6">
      <c r="E3019" s="337"/>
      <c r="F3019" s="338"/>
    </row>
    <row r="3020" spans="5:6">
      <c r="E3020" s="337"/>
      <c r="F3020" s="338"/>
    </row>
    <row r="3021" spans="5:6">
      <c r="E3021" s="337"/>
      <c r="F3021" s="338"/>
    </row>
    <row r="3022" spans="5:6">
      <c r="E3022" s="337"/>
      <c r="F3022" s="338"/>
    </row>
    <row r="3023" spans="5:6">
      <c r="E3023" s="337"/>
      <c r="F3023" s="338"/>
    </row>
    <row r="3024" spans="5:6">
      <c r="E3024" s="337"/>
      <c r="F3024" s="338"/>
    </row>
    <row r="3025" spans="5:6">
      <c r="E3025" s="337"/>
      <c r="F3025" s="338"/>
    </row>
    <row r="3026" spans="5:6">
      <c r="E3026" s="337"/>
      <c r="F3026" s="338"/>
    </row>
    <row r="3027" spans="5:6">
      <c r="E3027" s="337"/>
      <c r="F3027" s="338"/>
    </row>
    <row r="3028" spans="5:6">
      <c r="E3028" s="337"/>
      <c r="F3028" s="338"/>
    </row>
    <row r="3029" spans="5:6">
      <c r="E3029" s="337"/>
      <c r="F3029" s="338"/>
    </row>
    <row r="3030" spans="5:6">
      <c r="E3030" s="337"/>
      <c r="F3030" s="338"/>
    </row>
    <row r="3031" spans="5:6">
      <c r="E3031" s="337"/>
      <c r="F3031" s="338"/>
    </row>
    <row r="3032" spans="5:6">
      <c r="E3032" s="337"/>
      <c r="F3032" s="338"/>
    </row>
    <row r="3033" spans="5:6">
      <c r="E3033" s="337"/>
      <c r="F3033" s="338"/>
    </row>
    <row r="3034" spans="5:6">
      <c r="E3034" s="337"/>
      <c r="F3034" s="338"/>
    </row>
    <row r="3035" spans="5:6">
      <c r="E3035" s="337"/>
      <c r="F3035" s="338"/>
    </row>
    <row r="3036" spans="5:6">
      <c r="E3036" s="337"/>
      <c r="F3036" s="338"/>
    </row>
    <row r="3037" spans="5:6">
      <c r="E3037" s="337"/>
      <c r="F3037" s="338"/>
    </row>
    <row r="3038" spans="5:6">
      <c r="E3038" s="337"/>
      <c r="F3038" s="338"/>
    </row>
    <row r="3039" spans="5:6">
      <c r="E3039" s="337"/>
      <c r="F3039" s="338"/>
    </row>
    <row r="3040" spans="5:6">
      <c r="E3040" s="337"/>
      <c r="F3040" s="338"/>
    </row>
    <row r="3041" spans="5:6">
      <c r="E3041" s="337"/>
      <c r="F3041" s="338"/>
    </row>
    <row r="3042" spans="5:6">
      <c r="E3042" s="337"/>
      <c r="F3042" s="338"/>
    </row>
    <row r="3043" spans="5:6">
      <c r="E3043" s="337"/>
      <c r="F3043" s="338"/>
    </row>
    <row r="3044" spans="5:6">
      <c r="E3044" s="337"/>
      <c r="F3044" s="338"/>
    </row>
    <row r="3045" spans="5:6">
      <c r="E3045" s="337"/>
      <c r="F3045" s="338"/>
    </row>
    <row r="3046" spans="5:6">
      <c r="E3046" s="337"/>
      <c r="F3046" s="338"/>
    </row>
    <row r="3047" spans="5:6">
      <c r="E3047" s="337"/>
      <c r="F3047" s="338"/>
    </row>
    <row r="3048" spans="5:6">
      <c r="E3048" s="337"/>
      <c r="F3048" s="338"/>
    </row>
    <row r="3049" spans="5:6">
      <c r="E3049" s="337"/>
      <c r="F3049" s="338"/>
    </row>
    <row r="3050" spans="5:6">
      <c r="E3050" s="337"/>
      <c r="F3050" s="338"/>
    </row>
    <row r="3051" spans="5:6">
      <c r="E3051" s="337"/>
      <c r="F3051" s="338"/>
    </row>
    <row r="3052" spans="5:6">
      <c r="E3052" s="337"/>
      <c r="F3052" s="338"/>
    </row>
    <row r="3053" spans="5:6">
      <c r="E3053" s="337"/>
      <c r="F3053" s="338"/>
    </row>
    <row r="3054" spans="5:6">
      <c r="E3054" s="337"/>
      <c r="F3054" s="338"/>
    </row>
    <row r="3055" spans="5:6">
      <c r="E3055" s="337"/>
      <c r="F3055" s="338"/>
    </row>
    <row r="3056" spans="5:6">
      <c r="E3056" s="337"/>
      <c r="F3056" s="338"/>
    </row>
    <row r="3057" spans="5:6">
      <c r="E3057" s="337"/>
      <c r="F3057" s="338"/>
    </row>
    <row r="3058" spans="5:6">
      <c r="E3058" s="337"/>
      <c r="F3058" s="338"/>
    </row>
    <row r="3059" spans="5:6">
      <c r="E3059" s="337"/>
      <c r="F3059" s="338"/>
    </row>
    <row r="3060" spans="5:6">
      <c r="E3060" s="337"/>
      <c r="F3060" s="338"/>
    </row>
    <row r="3061" spans="5:6">
      <c r="E3061" s="337"/>
      <c r="F3061" s="338"/>
    </row>
    <row r="3062" spans="5:6">
      <c r="E3062" s="337"/>
      <c r="F3062" s="338"/>
    </row>
    <row r="3063" spans="5:6">
      <c r="E3063" s="337"/>
      <c r="F3063" s="338"/>
    </row>
    <row r="3064" spans="5:6">
      <c r="E3064" s="337"/>
      <c r="F3064" s="338"/>
    </row>
    <row r="3065" spans="5:6">
      <c r="E3065" s="337"/>
      <c r="F3065" s="338"/>
    </row>
    <row r="3066" spans="5:6">
      <c r="E3066" s="337"/>
      <c r="F3066" s="338"/>
    </row>
    <row r="3067" spans="5:6">
      <c r="E3067" s="337"/>
      <c r="F3067" s="338"/>
    </row>
    <row r="3068" spans="5:6">
      <c r="E3068" s="337"/>
      <c r="F3068" s="338"/>
    </row>
    <row r="3069" spans="5:6">
      <c r="E3069" s="337"/>
      <c r="F3069" s="338"/>
    </row>
    <row r="3070" spans="5:6">
      <c r="E3070" s="337"/>
      <c r="F3070" s="338"/>
    </row>
    <row r="3071" spans="5:6">
      <c r="E3071" s="337"/>
      <c r="F3071" s="338"/>
    </row>
    <row r="3072" spans="5:6">
      <c r="E3072" s="337"/>
      <c r="F3072" s="338"/>
    </row>
    <row r="3073" spans="5:6">
      <c r="E3073" s="337"/>
      <c r="F3073" s="338"/>
    </row>
    <row r="3074" spans="5:6">
      <c r="E3074" s="337"/>
      <c r="F3074" s="338"/>
    </row>
    <row r="3075" spans="5:6">
      <c r="E3075" s="337"/>
      <c r="F3075" s="338"/>
    </row>
    <row r="3076" spans="5:6">
      <c r="E3076" s="337"/>
      <c r="F3076" s="338"/>
    </row>
    <row r="3077" spans="5:6">
      <c r="E3077" s="337"/>
      <c r="F3077" s="338"/>
    </row>
    <row r="3078" spans="5:6">
      <c r="E3078" s="337"/>
      <c r="F3078" s="338"/>
    </row>
    <row r="3079" spans="5:6">
      <c r="E3079" s="337"/>
      <c r="F3079" s="338"/>
    </row>
    <row r="3080" spans="5:6">
      <c r="E3080" s="337"/>
      <c r="F3080" s="338"/>
    </row>
    <row r="3081" spans="5:6">
      <c r="E3081" s="337"/>
      <c r="F3081" s="338"/>
    </row>
    <row r="3082" spans="5:6">
      <c r="E3082" s="337"/>
      <c r="F3082" s="338"/>
    </row>
    <row r="3083" spans="5:6">
      <c r="E3083" s="337"/>
      <c r="F3083" s="338"/>
    </row>
    <row r="3084" spans="5:6">
      <c r="E3084" s="337"/>
      <c r="F3084" s="338"/>
    </row>
    <row r="3085" spans="5:6">
      <c r="E3085" s="337"/>
      <c r="F3085" s="338"/>
    </row>
    <row r="3086" spans="5:6">
      <c r="E3086" s="337"/>
      <c r="F3086" s="338"/>
    </row>
    <row r="3087" spans="5:6">
      <c r="E3087" s="337"/>
      <c r="F3087" s="338"/>
    </row>
    <row r="3088" spans="5:6">
      <c r="E3088" s="337"/>
      <c r="F3088" s="338"/>
    </row>
    <row r="3089" spans="5:6">
      <c r="E3089" s="337"/>
      <c r="F3089" s="338"/>
    </row>
    <row r="3090" spans="5:6">
      <c r="E3090" s="337"/>
      <c r="F3090" s="338"/>
    </row>
    <row r="3091" spans="5:6">
      <c r="E3091" s="337"/>
      <c r="F3091" s="338"/>
    </row>
    <row r="3092" spans="5:6">
      <c r="E3092" s="337"/>
      <c r="F3092" s="338"/>
    </row>
    <row r="3093" spans="5:6">
      <c r="E3093" s="337"/>
      <c r="F3093" s="338"/>
    </row>
    <row r="3094" spans="5:6">
      <c r="E3094" s="337"/>
      <c r="F3094" s="338"/>
    </row>
    <row r="3095" spans="5:6">
      <c r="E3095" s="337"/>
      <c r="F3095" s="338"/>
    </row>
    <row r="3096" spans="5:6">
      <c r="E3096" s="337"/>
      <c r="F3096" s="338"/>
    </row>
    <row r="3097" spans="5:6">
      <c r="E3097" s="337"/>
      <c r="F3097" s="338"/>
    </row>
    <row r="3098" spans="5:6">
      <c r="E3098" s="337"/>
      <c r="F3098" s="338"/>
    </row>
    <row r="3099" spans="5:6">
      <c r="E3099" s="337"/>
      <c r="F3099" s="338"/>
    </row>
    <row r="3100" spans="5:6">
      <c r="E3100" s="337"/>
      <c r="F3100" s="338"/>
    </row>
    <row r="3101" spans="5:6">
      <c r="E3101" s="337"/>
      <c r="F3101" s="338"/>
    </row>
    <row r="3102" spans="5:6">
      <c r="E3102" s="337"/>
      <c r="F3102" s="338"/>
    </row>
    <row r="3103" spans="5:6">
      <c r="E3103" s="337"/>
      <c r="F3103" s="338"/>
    </row>
    <row r="3104" spans="5:6">
      <c r="E3104" s="337"/>
      <c r="F3104" s="338"/>
    </row>
    <row r="3105" spans="5:6">
      <c r="E3105" s="337"/>
      <c r="F3105" s="338"/>
    </row>
    <row r="3106" spans="5:6">
      <c r="E3106" s="337"/>
      <c r="F3106" s="338"/>
    </row>
    <row r="3107" spans="5:6">
      <c r="E3107" s="337"/>
      <c r="F3107" s="338"/>
    </row>
    <row r="3108" spans="5:6">
      <c r="E3108" s="337"/>
      <c r="F3108" s="338"/>
    </row>
    <row r="3109" spans="5:6">
      <c r="E3109" s="337"/>
      <c r="F3109" s="338"/>
    </row>
    <row r="3110" spans="5:6">
      <c r="E3110" s="337"/>
      <c r="F3110" s="338"/>
    </row>
    <row r="3111" spans="5:6">
      <c r="E3111" s="337"/>
      <c r="F3111" s="338"/>
    </row>
    <row r="3112" spans="5:6">
      <c r="E3112" s="337"/>
      <c r="F3112" s="338"/>
    </row>
    <row r="3113" spans="5:6">
      <c r="E3113" s="337"/>
      <c r="F3113" s="338"/>
    </row>
    <row r="3114" spans="5:6">
      <c r="E3114" s="337"/>
      <c r="F3114" s="338"/>
    </row>
    <row r="3115" spans="5:6">
      <c r="E3115" s="337"/>
      <c r="F3115" s="338"/>
    </row>
    <row r="3116" spans="5:6">
      <c r="E3116" s="337"/>
      <c r="F3116" s="338"/>
    </row>
    <row r="3117" spans="5:6">
      <c r="E3117" s="337"/>
      <c r="F3117" s="338"/>
    </row>
    <row r="3118" spans="5:6">
      <c r="E3118" s="337"/>
      <c r="F3118" s="338"/>
    </row>
    <row r="3119" spans="5:6">
      <c r="E3119" s="337"/>
      <c r="F3119" s="338"/>
    </row>
    <row r="3120" spans="5:6">
      <c r="E3120" s="337"/>
      <c r="F3120" s="338"/>
    </row>
    <row r="3121" spans="5:6">
      <c r="E3121" s="337"/>
      <c r="F3121" s="338"/>
    </row>
    <row r="3122" spans="5:6">
      <c r="E3122" s="337"/>
      <c r="F3122" s="338"/>
    </row>
    <row r="3123" spans="5:6">
      <c r="E3123" s="337"/>
      <c r="F3123" s="338"/>
    </row>
    <row r="3124" spans="5:6">
      <c r="E3124" s="337"/>
      <c r="F3124" s="338"/>
    </row>
    <row r="3125" spans="5:6">
      <c r="E3125" s="337"/>
      <c r="F3125" s="338"/>
    </row>
    <row r="3126" spans="5:6">
      <c r="E3126" s="337"/>
      <c r="F3126" s="338"/>
    </row>
    <row r="3127" spans="5:6">
      <c r="E3127" s="337"/>
      <c r="F3127" s="338"/>
    </row>
    <row r="3128" spans="5:6">
      <c r="E3128" s="337"/>
      <c r="F3128" s="338"/>
    </row>
    <row r="3129" spans="5:6">
      <c r="E3129" s="337"/>
      <c r="F3129" s="338"/>
    </row>
    <row r="3130" spans="5:6">
      <c r="E3130" s="337"/>
      <c r="F3130" s="338"/>
    </row>
    <row r="3131" spans="5:6">
      <c r="E3131" s="337"/>
      <c r="F3131" s="338"/>
    </row>
    <row r="3132" spans="5:6">
      <c r="E3132" s="337"/>
      <c r="F3132" s="338"/>
    </row>
    <row r="3133" spans="5:6">
      <c r="E3133" s="337"/>
      <c r="F3133" s="338"/>
    </row>
    <row r="3134" spans="5:6">
      <c r="E3134" s="337"/>
      <c r="F3134" s="338"/>
    </row>
    <row r="3135" spans="5:6">
      <c r="E3135" s="337"/>
      <c r="F3135" s="338"/>
    </row>
    <row r="3136" spans="5:6">
      <c r="E3136" s="337"/>
      <c r="F3136" s="338"/>
    </row>
    <row r="3137" spans="5:6">
      <c r="E3137" s="337"/>
      <c r="F3137" s="338"/>
    </row>
    <row r="3138" spans="5:6">
      <c r="E3138" s="337"/>
      <c r="F3138" s="338"/>
    </row>
    <row r="3139" spans="5:6">
      <c r="E3139" s="337"/>
      <c r="F3139" s="338"/>
    </row>
    <row r="3140" spans="5:6">
      <c r="E3140" s="337"/>
      <c r="F3140" s="338"/>
    </row>
    <row r="3141" spans="5:6">
      <c r="E3141" s="337"/>
      <c r="F3141" s="338"/>
    </row>
    <row r="3142" spans="5:6">
      <c r="E3142" s="337"/>
      <c r="F3142" s="338"/>
    </row>
    <row r="3143" spans="5:6">
      <c r="E3143" s="337"/>
      <c r="F3143" s="338"/>
    </row>
    <row r="3144" spans="5:6">
      <c r="E3144" s="337"/>
      <c r="F3144" s="338"/>
    </row>
    <row r="3145" spans="5:6">
      <c r="E3145" s="337"/>
      <c r="F3145" s="338"/>
    </row>
    <row r="3146" spans="5:6">
      <c r="E3146" s="337"/>
      <c r="F3146" s="338"/>
    </row>
    <row r="3147" spans="5:6">
      <c r="E3147" s="337"/>
      <c r="F3147" s="338"/>
    </row>
    <row r="3148" spans="5:6">
      <c r="E3148" s="337"/>
      <c r="F3148" s="338"/>
    </row>
    <row r="3149" spans="5:6">
      <c r="E3149" s="337"/>
      <c r="F3149" s="338"/>
    </row>
    <row r="3150" spans="5:6">
      <c r="E3150" s="337"/>
      <c r="F3150" s="338"/>
    </row>
    <row r="3151" spans="5:6">
      <c r="E3151" s="337"/>
      <c r="F3151" s="338"/>
    </row>
    <row r="3152" spans="5:6">
      <c r="E3152" s="337"/>
      <c r="F3152" s="338"/>
    </row>
    <row r="3153" spans="5:6">
      <c r="E3153" s="337"/>
      <c r="F3153" s="338"/>
    </row>
    <row r="3154" spans="5:6">
      <c r="E3154" s="337"/>
      <c r="F3154" s="338"/>
    </row>
    <row r="3155" spans="5:6">
      <c r="E3155" s="337"/>
      <c r="F3155" s="338"/>
    </row>
    <row r="3156" spans="5:6">
      <c r="E3156" s="337"/>
      <c r="F3156" s="338"/>
    </row>
    <row r="3157" spans="5:6">
      <c r="E3157" s="337"/>
      <c r="F3157" s="338"/>
    </row>
    <row r="3158" spans="5:6">
      <c r="E3158" s="337"/>
      <c r="F3158" s="338"/>
    </row>
    <row r="3159" spans="5:6">
      <c r="E3159" s="337"/>
      <c r="F3159" s="338"/>
    </row>
    <row r="3160" spans="5:6">
      <c r="E3160" s="337"/>
      <c r="F3160" s="338"/>
    </row>
    <row r="3161" spans="5:6">
      <c r="E3161" s="337"/>
      <c r="F3161" s="338"/>
    </row>
    <row r="3162" spans="5:6">
      <c r="E3162" s="337"/>
      <c r="F3162" s="338"/>
    </row>
    <row r="3163" spans="5:6">
      <c r="E3163" s="337"/>
      <c r="F3163" s="338"/>
    </row>
    <row r="3164" spans="5:6">
      <c r="E3164" s="337"/>
      <c r="F3164" s="338"/>
    </row>
    <row r="3165" spans="5:6">
      <c r="E3165" s="337"/>
      <c r="F3165" s="338"/>
    </row>
    <row r="3166" spans="5:6">
      <c r="E3166" s="337"/>
      <c r="F3166" s="338"/>
    </row>
    <row r="3167" spans="5:6">
      <c r="E3167" s="337"/>
      <c r="F3167" s="338"/>
    </row>
    <row r="3168" spans="5:6">
      <c r="E3168" s="337"/>
      <c r="F3168" s="338"/>
    </row>
    <row r="3169" spans="5:6">
      <c r="E3169" s="337"/>
      <c r="F3169" s="338"/>
    </row>
    <row r="3170" spans="5:6">
      <c r="E3170" s="337"/>
      <c r="F3170" s="338"/>
    </row>
    <row r="3171" spans="5:6">
      <c r="E3171" s="337"/>
      <c r="F3171" s="338"/>
    </row>
    <row r="3172" spans="5:6">
      <c r="E3172" s="337"/>
      <c r="F3172" s="338"/>
    </row>
    <row r="3173" spans="5:6">
      <c r="E3173" s="337"/>
      <c r="F3173" s="338"/>
    </row>
    <row r="3174" spans="5:6">
      <c r="E3174" s="337"/>
      <c r="F3174" s="338"/>
    </row>
    <row r="3175" spans="5:6">
      <c r="E3175" s="337"/>
      <c r="F3175" s="338"/>
    </row>
    <row r="3176" spans="5:6">
      <c r="E3176" s="337"/>
      <c r="F3176" s="338"/>
    </row>
    <row r="3177" spans="5:6">
      <c r="E3177" s="337"/>
      <c r="F3177" s="338"/>
    </row>
    <row r="3178" spans="5:6">
      <c r="E3178" s="337"/>
      <c r="F3178" s="338"/>
    </row>
    <row r="3179" spans="5:6">
      <c r="E3179" s="337"/>
      <c r="F3179" s="338"/>
    </row>
    <row r="3180" spans="5:6">
      <c r="E3180" s="337"/>
      <c r="F3180" s="338"/>
    </row>
    <row r="3181" spans="5:6">
      <c r="E3181" s="337"/>
      <c r="F3181" s="338"/>
    </row>
    <row r="3182" spans="5:6">
      <c r="E3182" s="337"/>
      <c r="F3182" s="338"/>
    </row>
    <row r="3183" spans="5:6">
      <c r="E3183" s="337"/>
      <c r="F3183" s="338"/>
    </row>
    <row r="3184" spans="5:6">
      <c r="E3184" s="337"/>
      <c r="F3184" s="338"/>
    </row>
    <row r="3185" spans="5:6">
      <c r="E3185" s="337"/>
      <c r="F3185" s="338"/>
    </row>
    <row r="3186" spans="5:6">
      <c r="E3186" s="337"/>
      <c r="F3186" s="338"/>
    </row>
    <row r="3187" spans="5:6">
      <c r="E3187" s="337"/>
      <c r="F3187" s="338"/>
    </row>
    <row r="3188" spans="5:6">
      <c r="E3188" s="337"/>
      <c r="F3188" s="338"/>
    </row>
    <row r="3189" spans="5:6">
      <c r="E3189" s="337"/>
      <c r="F3189" s="338"/>
    </row>
    <row r="3190" spans="5:6">
      <c r="E3190" s="337"/>
      <c r="F3190" s="338"/>
    </row>
    <row r="3191" spans="5:6">
      <c r="E3191" s="337"/>
      <c r="F3191" s="338"/>
    </row>
    <row r="3192" spans="5:6">
      <c r="E3192" s="337"/>
      <c r="F3192" s="338"/>
    </row>
    <row r="3193" spans="5:6">
      <c r="E3193" s="337"/>
      <c r="F3193" s="338"/>
    </row>
    <row r="3194" spans="5:6">
      <c r="E3194" s="337"/>
      <c r="F3194" s="338"/>
    </row>
    <row r="3195" spans="5:6">
      <c r="E3195" s="337"/>
      <c r="F3195" s="338"/>
    </row>
    <row r="3196" spans="5:6">
      <c r="E3196" s="337"/>
      <c r="F3196" s="338"/>
    </row>
    <row r="3197" spans="5:6">
      <c r="E3197" s="337"/>
      <c r="F3197" s="338"/>
    </row>
    <row r="3198" spans="5:6">
      <c r="E3198" s="337"/>
      <c r="F3198" s="338"/>
    </row>
    <row r="3199" spans="5:6">
      <c r="E3199" s="337"/>
      <c r="F3199" s="338"/>
    </row>
    <row r="3200" spans="5:6">
      <c r="E3200" s="337"/>
      <c r="F3200" s="338"/>
    </row>
    <row r="3201" spans="5:6">
      <c r="E3201" s="337"/>
      <c r="F3201" s="338"/>
    </row>
    <row r="3202" spans="5:6">
      <c r="E3202" s="337"/>
      <c r="F3202" s="338"/>
    </row>
    <row r="3203" spans="5:6">
      <c r="E3203" s="337"/>
      <c r="F3203" s="338"/>
    </row>
    <row r="3204" spans="5:6">
      <c r="E3204" s="337"/>
      <c r="F3204" s="338"/>
    </row>
    <row r="3205" spans="5:6">
      <c r="E3205" s="337"/>
      <c r="F3205" s="338"/>
    </row>
    <row r="3206" spans="5:6">
      <c r="E3206" s="337"/>
      <c r="F3206" s="338"/>
    </row>
    <row r="3207" spans="5:6">
      <c r="E3207" s="337"/>
      <c r="F3207" s="338"/>
    </row>
    <row r="3208" spans="5:6">
      <c r="E3208" s="337"/>
      <c r="F3208" s="338"/>
    </row>
    <row r="3209" spans="5:6">
      <c r="E3209" s="337"/>
      <c r="F3209" s="338"/>
    </row>
    <row r="3210" spans="5:6">
      <c r="E3210" s="337"/>
      <c r="F3210" s="338"/>
    </row>
    <row r="3211" spans="5:6">
      <c r="E3211" s="337"/>
      <c r="F3211" s="338"/>
    </row>
    <row r="3212" spans="5:6">
      <c r="E3212" s="337"/>
      <c r="F3212" s="338"/>
    </row>
    <row r="3213" spans="5:6">
      <c r="E3213" s="337"/>
      <c r="F3213" s="338"/>
    </row>
    <row r="3214" spans="5:6">
      <c r="E3214" s="337"/>
      <c r="F3214" s="338"/>
    </row>
    <row r="3215" spans="5:6">
      <c r="E3215" s="337"/>
      <c r="F3215" s="338"/>
    </row>
    <row r="3216" spans="5:6">
      <c r="E3216" s="337"/>
      <c r="F3216" s="338"/>
    </row>
    <row r="3217" spans="5:6">
      <c r="E3217" s="337"/>
      <c r="F3217" s="338"/>
    </row>
    <row r="3218" spans="5:6">
      <c r="E3218" s="337"/>
      <c r="F3218" s="338"/>
    </row>
    <row r="3219" spans="5:6">
      <c r="E3219" s="337"/>
      <c r="F3219" s="338"/>
    </row>
    <row r="3220" spans="5:6">
      <c r="E3220" s="337"/>
      <c r="F3220" s="338"/>
    </row>
    <row r="3221" spans="5:6">
      <c r="E3221" s="337"/>
      <c r="F3221" s="338"/>
    </row>
    <row r="3222" spans="5:6">
      <c r="E3222" s="337"/>
      <c r="F3222" s="338"/>
    </row>
    <row r="3223" spans="5:6">
      <c r="E3223" s="337"/>
      <c r="F3223" s="338"/>
    </row>
    <row r="3224" spans="5:6">
      <c r="E3224" s="337"/>
      <c r="F3224" s="338"/>
    </row>
    <row r="3225" spans="5:6">
      <c r="E3225" s="337"/>
      <c r="F3225" s="338"/>
    </row>
    <row r="3226" spans="5:6">
      <c r="E3226" s="337"/>
      <c r="F3226" s="338"/>
    </row>
    <row r="3227" spans="5:6">
      <c r="E3227" s="337"/>
      <c r="F3227" s="338"/>
    </row>
    <row r="3228" spans="5:6">
      <c r="E3228" s="337"/>
      <c r="F3228" s="338"/>
    </row>
    <row r="3229" spans="5:6">
      <c r="E3229" s="337"/>
      <c r="F3229" s="338"/>
    </row>
    <row r="3230" spans="5:6">
      <c r="E3230" s="337"/>
      <c r="F3230" s="338"/>
    </row>
    <row r="3231" spans="5:6">
      <c r="E3231" s="337"/>
      <c r="F3231" s="338"/>
    </row>
    <row r="3232" spans="5:6">
      <c r="E3232" s="337"/>
      <c r="F3232" s="338"/>
    </row>
    <row r="3233" spans="5:6">
      <c r="E3233" s="337"/>
      <c r="F3233" s="338"/>
    </row>
    <row r="3234" spans="5:6">
      <c r="E3234" s="337"/>
      <c r="F3234" s="338"/>
    </row>
    <row r="3235" spans="5:6">
      <c r="E3235" s="337"/>
      <c r="F3235" s="338"/>
    </row>
    <row r="3236" spans="5:6">
      <c r="E3236" s="337"/>
      <c r="F3236" s="338"/>
    </row>
    <row r="3237" spans="5:6">
      <c r="E3237" s="337"/>
      <c r="F3237" s="338"/>
    </row>
    <row r="3238" spans="5:6">
      <c r="E3238" s="337"/>
      <c r="F3238" s="338"/>
    </row>
    <row r="3239" spans="5:6">
      <c r="E3239" s="337"/>
      <c r="F3239" s="338"/>
    </row>
    <row r="3240" spans="5:6">
      <c r="E3240" s="337"/>
      <c r="F3240" s="338"/>
    </row>
    <row r="3241" spans="5:6">
      <c r="E3241" s="337"/>
      <c r="F3241" s="338"/>
    </row>
    <row r="3242" spans="5:6">
      <c r="E3242" s="337"/>
      <c r="F3242" s="338"/>
    </row>
    <row r="3243" spans="5:6">
      <c r="E3243" s="337"/>
      <c r="F3243" s="338"/>
    </row>
    <row r="3244" spans="5:6">
      <c r="E3244" s="337"/>
      <c r="F3244" s="338"/>
    </row>
    <row r="3245" spans="5:6">
      <c r="E3245" s="337"/>
      <c r="F3245" s="338"/>
    </row>
    <row r="3246" spans="5:6">
      <c r="E3246" s="337"/>
      <c r="F3246" s="338"/>
    </row>
    <row r="3247" spans="5:6">
      <c r="E3247" s="337"/>
      <c r="F3247" s="338"/>
    </row>
    <row r="3248" spans="5:6">
      <c r="E3248" s="337"/>
      <c r="F3248" s="338"/>
    </row>
    <row r="3249" spans="5:6">
      <c r="E3249" s="337"/>
      <c r="F3249" s="338"/>
    </row>
    <row r="3250" spans="5:6">
      <c r="E3250" s="337"/>
      <c r="F3250" s="338"/>
    </row>
    <row r="3251" spans="5:6">
      <c r="E3251" s="337"/>
      <c r="F3251" s="338"/>
    </row>
    <row r="3252" spans="5:6">
      <c r="E3252" s="337"/>
      <c r="F3252" s="338"/>
    </row>
    <row r="3253" spans="5:6">
      <c r="E3253" s="337"/>
      <c r="F3253" s="338"/>
    </row>
    <row r="3254" spans="5:6">
      <c r="E3254" s="337"/>
      <c r="F3254" s="338"/>
    </row>
    <row r="3255" spans="5:6">
      <c r="E3255" s="337"/>
      <c r="F3255" s="338"/>
    </row>
    <row r="3256" spans="5:6">
      <c r="E3256" s="337"/>
      <c r="F3256" s="338"/>
    </row>
    <row r="3257" spans="5:6">
      <c r="E3257" s="337"/>
      <c r="F3257" s="338"/>
    </row>
    <row r="3258" spans="5:6">
      <c r="E3258" s="337"/>
      <c r="F3258" s="338"/>
    </row>
    <row r="3259" spans="5:6">
      <c r="E3259" s="337"/>
      <c r="F3259" s="338"/>
    </row>
    <row r="3260" spans="5:6">
      <c r="E3260" s="337"/>
      <c r="F3260" s="338"/>
    </row>
    <row r="3261" spans="5:6">
      <c r="E3261" s="337"/>
      <c r="F3261" s="338"/>
    </row>
    <row r="3262" spans="5:6">
      <c r="E3262" s="337"/>
      <c r="F3262" s="338"/>
    </row>
    <row r="3263" spans="5:6">
      <c r="E3263" s="337"/>
      <c r="F3263" s="338"/>
    </row>
    <row r="3264" spans="5:6">
      <c r="E3264" s="337"/>
      <c r="F3264" s="338"/>
    </row>
    <row r="3265" spans="5:6">
      <c r="E3265" s="337"/>
      <c r="F3265" s="338"/>
    </row>
    <row r="3266" spans="5:6">
      <c r="E3266" s="337"/>
      <c r="F3266" s="338"/>
    </row>
    <row r="3267" spans="5:6">
      <c r="E3267" s="337"/>
      <c r="F3267" s="338"/>
    </row>
    <row r="3268" spans="5:6">
      <c r="E3268" s="337"/>
      <c r="F3268" s="338"/>
    </row>
    <row r="3269" spans="5:6">
      <c r="E3269" s="337"/>
      <c r="F3269" s="338"/>
    </row>
    <row r="3270" spans="5:6">
      <c r="E3270" s="337"/>
      <c r="F3270" s="338"/>
    </row>
    <row r="3271" spans="5:6">
      <c r="E3271" s="337"/>
      <c r="F3271" s="338"/>
    </row>
    <row r="3272" spans="5:6">
      <c r="E3272" s="337"/>
      <c r="F3272" s="338"/>
    </row>
    <row r="3273" spans="5:6">
      <c r="E3273" s="337"/>
      <c r="F3273" s="338"/>
    </row>
    <row r="3274" spans="5:6">
      <c r="E3274" s="337"/>
      <c r="F3274" s="338"/>
    </row>
    <row r="3275" spans="5:6">
      <c r="E3275" s="337"/>
      <c r="F3275" s="338"/>
    </row>
    <row r="3276" spans="5:6">
      <c r="E3276" s="337"/>
      <c r="F3276" s="338"/>
    </row>
    <row r="3277" spans="5:6">
      <c r="E3277" s="337"/>
      <c r="F3277" s="338"/>
    </row>
    <row r="3278" spans="5:6">
      <c r="E3278" s="337"/>
      <c r="F3278" s="338"/>
    </row>
    <row r="3279" spans="5:6">
      <c r="E3279" s="337"/>
      <c r="F3279" s="338"/>
    </row>
    <row r="3280" spans="5:6">
      <c r="E3280" s="337"/>
      <c r="F3280" s="338"/>
    </row>
    <row r="3281" spans="5:6">
      <c r="E3281" s="337"/>
      <c r="F3281" s="338"/>
    </row>
    <row r="3282" spans="5:6">
      <c r="E3282" s="337"/>
      <c r="F3282" s="338"/>
    </row>
    <row r="3283" spans="5:6">
      <c r="E3283" s="337"/>
      <c r="F3283" s="338"/>
    </row>
    <row r="3284" spans="5:6">
      <c r="E3284" s="337"/>
      <c r="F3284" s="338"/>
    </row>
    <row r="3285" spans="5:6">
      <c r="E3285" s="337"/>
      <c r="F3285" s="338"/>
    </row>
    <row r="3286" spans="5:6">
      <c r="E3286" s="337"/>
      <c r="F3286" s="338"/>
    </row>
    <row r="3287" spans="5:6">
      <c r="E3287" s="337"/>
      <c r="F3287" s="338"/>
    </row>
    <row r="3288" spans="5:6">
      <c r="E3288" s="337"/>
      <c r="F3288" s="338"/>
    </row>
    <row r="3289" spans="5:6">
      <c r="E3289" s="337"/>
      <c r="F3289" s="338"/>
    </row>
    <row r="3290" spans="5:6">
      <c r="E3290" s="337"/>
      <c r="F3290" s="338"/>
    </row>
    <row r="3291" spans="5:6">
      <c r="E3291" s="337"/>
      <c r="F3291" s="338"/>
    </row>
    <row r="3292" spans="5:6">
      <c r="E3292" s="337"/>
      <c r="F3292" s="338"/>
    </row>
    <row r="3293" spans="5:6">
      <c r="E3293" s="337"/>
      <c r="F3293" s="338"/>
    </row>
    <row r="3294" spans="5:6">
      <c r="E3294" s="337"/>
      <c r="F3294" s="338"/>
    </row>
    <row r="3295" spans="5:6">
      <c r="E3295" s="337"/>
      <c r="F3295" s="338"/>
    </row>
    <row r="3296" spans="5:6">
      <c r="E3296" s="337"/>
      <c r="F3296" s="338"/>
    </row>
    <row r="3297" spans="5:6">
      <c r="E3297" s="337"/>
      <c r="F3297" s="338"/>
    </row>
    <row r="3298" spans="5:6">
      <c r="E3298" s="337"/>
      <c r="F3298" s="338"/>
    </row>
    <row r="3299" spans="5:6">
      <c r="E3299" s="337"/>
      <c r="F3299" s="338"/>
    </row>
    <row r="3300" spans="5:6">
      <c r="E3300" s="337"/>
      <c r="F3300" s="338"/>
    </row>
    <row r="3301" spans="5:6">
      <c r="E3301" s="337"/>
      <c r="F3301" s="338"/>
    </row>
    <row r="3302" spans="5:6">
      <c r="E3302" s="337"/>
      <c r="F3302" s="338"/>
    </row>
    <row r="3303" spans="5:6">
      <c r="E3303" s="337"/>
      <c r="F3303" s="338"/>
    </row>
    <row r="3304" spans="5:6">
      <c r="E3304" s="337"/>
      <c r="F3304" s="338"/>
    </row>
    <row r="3305" spans="5:6">
      <c r="E3305" s="337"/>
      <c r="F3305" s="338"/>
    </row>
    <row r="3306" spans="5:6">
      <c r="E3306" s="337"/>
      <c r="F3306" s="338"/>
    </row>
    <row r="3307" spans="5:6">
      <c r="E3307" s="337"/>
      <c r="F3307" s="338"/>
    </row>
    <row r="3308" spans="5:6">
      <c r="E3308" s="337"/>
      <c r="F3308" s="338"/>
    </row>
    <row r="3309" spans="5:6">
      <c r="E3309" s="337"/>
      <c r="F3309" s="338"/>
    </row>
    <row r="3310" spans="5:6">
      <c r="E3310" s="337"/>
      <c r="F3310" s="338"/>
    </row>
    <row r="3311" spans="5:6">
      <c r="E3311" s="337"/>
      <c r="F3311" s="338"/>
    </row>
    <row r="3312" spans="5:6">
      <c r="E3312" s="337"/>
      <c r="F3312" s="338"/>
    </row>
    <row r="3313" spans="5:6">
      <c r="E3313" s="337"/>
      <c r="F3313" s="338"/>
    </row>
    <row r="3314" spans="5:6">
      <c r="E3314" s="337"/>
      <c r="F3314" s="338"/>
    </row>
    <row r="3315" spans="5:6">
      <c r="E3315" s="337"/>
      <c r="F3315" s="338"/>
    </row>
    <row r="3316" spans="5:6">
      <c r="E3316" s="337"/>
      <c r="F3316" s="338"/>
    </row>
    <row r="3317" spans="5:6">
      <c r="E3317" s="337"/>
      <c r="F3317" s="338"/>
    </row>
    <row r="3318" spans="5:6">
      <c r="E3318" s="337"/>
      <c r="F3318" s="338"/>
    </row>
    <row r="3319" spans="5:6">
      <c r="E3319" s="337"/>
      <c r="F3319" s="338"/>
    </row>
    <row r="3320" spans="5:6">
      <c r="E3320" s="337"/>
      <c r="F3320" s="338"/>
    </row>
    <row r="3321" spans="5:6">
      <c r="E3321" s="337"/>
      <c r="F3321" s="338"/>
    </row>
    <row r="3322" spans="5:6">
      <c r="E3322" s="337"/>
      <c r="F3322" s="338"/>
    </row>
    <row r="3323" spans="5:6">
      <c r="E3323" s="337"/>
      <c r="F3323" s="338"/>
    </row>
    <row r="3324" spans="5:6">
      <c r="E3324" s="337"/>
      <c r="F3324" s="338"/>
    </row>
    <row r="3325" spans="5:6">
      <c r="E3325" s="337"/>
      <c r="F3325" s="338"/>
    </row>
    <row r="3326" spans="5:6">
      <c r="E3326" s="337"/>
      <c r="F3326" s="338"/>
    </row>
    <row r="3327" spans="5:6">
      <c r="E3327" s="337"/>
      <c r="F3327" s="338"/>
    </row>
    <row r="3328" spans="5:6">
      <c r="E3328" s="337"/>
      <c r="F3328" s="338"/>
    </row>
    <row r="3329" spans="5:6">
      <c r="E3329" s="337"/>
      <c r="F3329" s="338"/>
    </row>
    <row r="3330" spans="5:6">
      <c r="E3330" s="337"/>
      <c r="F3330" s="338"/>
    </row>
    <row r="3331" spans="5:6">
      <c r="E3331" s="337"/>
      <c r="F3331" s="338"/>
    </row>
    <row r="3332" spans="5:6">
      <c r="E3332" s="337"/>
      <c r="F3332" s="338"/>
    </row>
    <row r="3333" spans="5:6">
      <c r="E3333" s="337"/>
      <c r="F3333" s="338"/>
    </row>
    <row r="3334" spans="5:6">
      <c r="E3334" s="337"/>
      <c r="F3334" s="338"/>
    </row>
    <row r="3335" spans="5:6">
      <c r="E3335" s="337"/>
      <c r="F3335" s="338"/>
    </row>
    <row r="3336" spans="5:6">
      <c r="E3336" s="337"/>
      <c r="F3336" s="338"/>
    </row>
    <row r="3337" spans="5:6">
      <c r="E3337" s="337"/>
      <c r="F3337" s="338"/>
    </row>
    <row r="3338" spans="5:6">
      <c r="E3338" s="337"/>
      <c r="F3338" s="338"/>
    </row>
    <row r="3339" spans="5:6">
      <c r="E3339" s="337"/>
      <c r="F3339" s="338"/>
    </row>
    <row r="3340" spans="5:6">
      <c r="E3340" s="337"/>
      <c r="F3340" s="338"/>
    </row>
    <row r="3341" spans="5:6">
      <c r="E3341" s="337"/>
      <c r="F3341" s="338"/>
    </row>
    <row r="3342" spans="5:6">
      <c r="E3342" s="337"/>
      <c r="F3342" s="338"/>
    </row>
    <row r="3343" spans="5:6">
      <c r="E3343" s="337"/>
      <c r="F3343" s="338"/>
    </row>
    <row r="3344" spans="5:6">
      <c r="E3344" s="337"/>
      <c r="F3344" s="338"/>
    </row>
    <row r="3345" spans="5:6">
      <c r="E3345" s="337"/>
      <c r="F3345" s="338"/>
    </row>
    <row r="3346" spans="5:6">
      <c r="E3346" s="337"/>
      <c r="F3346" s="338"/>
    </row>
    <row r="3347" spans="5:6">
      <c r="E3347" s="337"/>
      <c r="F3347" s="338"/>
    </row>
    <row r="3348" spans="5:6">
      <c r="E3348" s="337"/>
      <c r="F3348" s="338"/>
    </row>
    <row r="3349" spans="5:6">
      <c r="E3349" s="337"/>
      <c r="F3349" s="338"/>
    </row>
    <row r="3350" spans="5:6">
      <c r="E3350" s="337"/>
      <c r="F3350" s="338"/>
    </row>
    <row r="3351" spans="5:6">
      <c r="E3351" s="337"/>
      <c r="F3351" s="338"/>
    </row>
    <row r="3352" spans="5:6">
      <c r="E3352" s="337"/>
      <c r="F3352" s="338"/>
    </row>
    <row r="3353" spans="5:6">
      <c r="E3353" s="337"/>
      <c r="F3353" s="338"/>
    </row>
    <row r="3354" spans="5:6">
      <c r="E3354" s="337"/>
      <c r="F3354" s="338"/>
    </row>
    <row r="3355" spans="5:6">
      <c r="E3355" s="337"/>
      <c r="F3355" s="338"/>
    </row>
    <row r="3356" spans="5:6">
      <c r="E3356" s="337"/>
      <c r="F3356" s="338"/>
    </row>
    <row r="3357" spans="5:6">
      <c r="E3357" s="337"/>
      <c r="F3357" s="338"/>
    </row>
    <row r="3358" spans="5:6">
      <c r="E3358" s="337"/>
      <c r="F3358" s="338"/>
    </row>
    <row r="3359" spans="5:6">
      <c r="E3359" s="337"/>
      <c r="F3359" s="338"/>
    </row>
    <row r="3360" spans="5:6">
      <c r="E3360" s="337"/>
      <c r="F3360" s="338"/>
    </row>
    <row r="3361" spans="5:6">
      <c r="E3361" s="337"/>
      <c r="F3361" s="338"/>
    </row>
    <row r="3362" spans="5:6">
      <c r="E3362" s="337"/>
      <c r="F3362" s="338"/>
    </row>
    <row r="3363" spans="5:6">
      <c r="E3363" s="337"/>
      <c r="F3363" s="338"/>
    </row>
    <row r="3364" spans="5:6">
      <c r="E3364" s="337"/>
      <c r="F3364" s="338"/>
    </row>
    <row r="3365" spans="5:6">
      <c r="E3365" s="337"/>
      <c r="F3365" s="338"/>
    </row>
    <row r="3366" spans="5:6">
      <c r="E3366" s="337"/>
      <c r="F3366" s="338"/>
    </row>
    <row r="3367" spans="5:6">
      <c r="E3367" s="337"/>
      <c r="F3367" s="338"/>
    </row>
    <row r="3368" spans="5:6">
      <c r="E3368" s="337"/>
      <c r="F3368" s="338"/>
    </row>
    <row r="3369" spans="5:6">
      <c r="E3369" s="337"/>
      <c r="F3369" s="338"/>
    </row>
    <row r="3370" spans="5:6">
      <c r="E3370" s="337"/>
      <c r="F3370" s="338"/>
    </row>
    <row r="3371" spans="5:6">
      <c r="E3371" s="337"/>
      <c r="F3371" s="338"/>
    </row>
    <row r="3372" spans="5:6">
      <c r="E3372" s="337"/>
      <c r="F3372" s="338"/>
    </row>
    <row r="3373" spans="5:6">
      <c r="E3373" s="337"/>
      <c r="F3373" s="338"/>
    </row>
    <row r="3374" spans="5:6">
      <c r="E3374" s="337"/>
      <c r="F3374" s="338"/>
    </row>
    <row r="3375" spans="5:6">
      <c r="E3375" s="337"/>
      <c r="F3375" s="338"/>
    </row>
    <row r="3376" spans="5:6">
      <c r="E3376" s="337"/>
      <c r="F3376" s="338"/>
    </row>
    <row r="3377" spans="5:6">
      <c r="E3377" s="337"/>
      <c r="F3377" s="338"/>
    </row>
    <row r="3378" spans="5:6">
      <c r="E3378" s="337"/>
      <c r="F3378" s="338"/>
    </row>
    <row r="3379" spans="5:6">
      <c r="E3379" s="337"/>
      <c r="F3379" s="338"/>
    </row>
    <row r="3380" spans="5:6">
      <c r="E3380" s="337"/>
      <c r="F3380" s="338"/>
    </row>
    <row r="3381" spans="5:6">
      <c r="E3381" s="337"/>
      <c r="F3381" s="338"/>
    </row>
    <row r="3382" spans="5:6">
      <c r="E3382" s="337"/>
      <c r="F3382" s="338"/>
    </row>
    <row r="3383" spans="5:6">
      <c r="E3383" s="337"/>
      <c r="F3383" s="338"/>
    </row>
    <row r="3384" spans="5:6">
      <c r="E3384" s="337"/>
      <c r="F3384" s="338"/>
    </row>
    <row r="3385" spans="5:6">
      <c r="E3385" s="337"/>
      <c r="F3385" s="338"/>
    </row>
    <row r="3386" spans="5:6">
      <c r="E3386" s="337"/>
      <c r="F3386" s="338"/>
    </row>
    <row r="3387" spans="5:6">
      <c r="E3387" s="337"/>
      <c r="F3387" s="338"/>
    </row>
    <row r="3388" spans="5:6">
      <c r="E3388" s="337"/>
      <c r="F3388" s="338"/>
    </row>
    <row r="3389" spans="5:6">
      <c r="E3389" s="337"/>
      <c r="F3389" s="338"/>
    </row>
    <row r="3390" spans="5:6">
      <c r="E3390" s="337"/>
      <c r="F3390" s="338"/>
    </row>
    <row r="3391" spans="5:6">
      <c r="E3391" s="337"/>
      <c r="F3391" s="338"/>
    </row>
    <row r="3392" spans="5:6">
      <c r="E3392" s="337"/>
      <c r="F3392" s="338"/>
    </row>
    <row r="3393" spans="5:6">
      <c r="E3393" s="337"/>
      <c r="F3393" s="338"/>
    </row>
    <row r="3394" spans="5:6">
      <c r="E3394" s="337"/>
      <c r="F3394" s="338"/>
    </row>
    <row r="3395" spans="5:6">
      <c r="E3395" s="337"/>
      <c r="F3395" s="338"/>
    </row>
    <row r="3396" spans="5:6">
      <c r="E3396" s="337"/>
      <c r="F3396" s="338"/>
    </row>
    <row r="3397" spans="5:6">
      <c r="E3397" s="337"/>
      <c r="F3397" s="338"/>
    </row>
    <row r="3398" spans="5:6">
      <c r="E3398" s="337"/>
      <c r="F3398" s="338"/>
    </row>
    <row r="3399" spans="5:6">
      <c r="E3399" s="337"/>
      <c r="F3399" s="338"/>
    </row>
    <row r="3400" spans="5:6">
      <c r="E3400" s="337"/>
      <c r="F3400" s="338"/>
    </row>
    <row r="3401" spans="5:6">
      <c r="E3401" s="337"/>
      <c r="F3401" s="338"/>
    </row>
    <row r="3402" spans="5:6">
      <c r="E3402" s="337"/>
      <c r="F3402" s="338"/>
    </row>
    <row r="3403" spans="5:6">
      <c r="E3403" s="337"/>
      <c r="F3403" s="338"/>
    </row>
    <row r="3404" spans="5:6">
      <c r="E3404" s="337"/>
      <c r="F3404" s="338"/>
    </row>
    <row r="3405" spans="5:6">
      <c r="E3405" s="337"/>
      <c r="F3405" s="338"/>
    </row>
    <row r="3406" spans="5:6">
      <c r="E3406" s="337"/>
      <c r="F3406" s="338"/>
    </row>
    <row r="3407" spans="5:6">
      <c r="E3407" s="337"/>
      <c r="F3407" s="338"/>
    </row>
    <row r="3408" spans="5:6">
      <c r="E3408" s="337"/>
      <c r="F3408" s="338"/>
    </row>
    <row r="3409" spans="5:6">
      <c r="E3409" s="337"/>
      <c r="F3409" s="338"/>
    </row>
    <row r="3410" spans="5:6">
      <c r="E3410" s="337"/>
      <c r="F3410" s="338"/>
    </row>
    <row r="3411" spans="5:6">
      <c r="E3411" s="337"/>
      <c r="F3411" s="338"/>
    </row>
    <row r="3412" spans="5:6">
      <c r="E3412" s="337"/>
      <c r="F3412" s="338"/>
    </row>
    <row r="3413" spans="5:6">
      <c r="E3413" s="337"/>
      <c r="F3413" s="338"/>
    </row>
    <row r="3414" spans="5:6">
      <c r="E3414" s="337"/>
      <c r="F3414" s="338"/>
    </row>
    <row r="3415" spans="5:6">
      <c r="E3415" s="337"/>
      <c r="F3415" s="338"/>
    </row>
    <row r="3416" spans="5:6">
      <c r="E3416" s="337"/>
      <c r="F3416" s="338"/>
    </row>
    <row r="3417" spans="5:6">
      <c r="E3417" s="337"/>
      <c r="F3417" s="338"/>
    </row>
    <row r="3418" spans="5:6">
      <c r="E3418" s="337"/>
      <c r="F3418" s="338"/>
    </row>
    <row r="3419" spans="5:6">
      <c r="E3419" s="337"/>
      <c r="F3419" s="338"/>
    </row>
    <row r="3420" spans="5:6">
      <c r="E3420" s="337"/>
      <c r="F3420" s="338"/>
    </row>
    <row r="3421" spans="5:6">
      <c r="E3421" s="337"/>
      <c r="F3421" s="338"/>
    </row>
    <row r="3422" spans="5:6">
      <c r="E3422" s="337"/>
      <c r="F3422" s="338"/>
    </row>
    <row r="3423" spans="5:6">
      <c r="E3423" s="337"/>
      <c r="F3423" s="338"/>
    </row>
    <row r="3424" spans="5:6">
      <c r="E3424" s="337"/>
      <c r="F3424" s="338"/>
    </row>
    <row r="3425" spans="5:6">
      <c r="E3425" s="337"/>
      <c r="F3425" s="338"/>
    </row>
    <row r="3426" spans="5:6">
      <c r="E3426" s="337"/>
      <c r="F3426" s="338"/>
    </row>
    <row r="3427" spans="5:6">
      <c r="E3427" s="337"/>
      <c r="F3427" s="338"/>
    </row>
    <row r="3428" spans="5:6">
      <c r="E3428" s="337"/>
      <c r="F3428" s="338"/>
    </row>
    <row r="3429" spans="5:6">
      <c r="E3429" s="337"/>
      <c r="F3429" s="338"/>
    </row>
    <row r="3430" spans="5:6">
      <c r="E3430" s="337"/>
      <c r="F3430" s="338"/>
    </row>
    <row r="3431" spans="5:6">
      <c r="E3431" s="337"/>
      <c r="F3431" s="338"/>
    </row>
    <row r="3432" spans="5:6">
      <c r="E3432" s="337"/>
      <c r="F3432" s="338"/>
    </row>
    <row r="3433" spans="5:6">
      <c r="E3433" s="337"/>
      <c r="F3433" s="338"/>
    </row>
    <row r="3434" spans="5:6">
      <c r="E3434" s="337"/>
      <c r="F3434" s="338"/>
    </row>
    <row r="3435" spans="5:6">
      <c r="E3435" s="337"/>
      <c r="F3435" s="338"/>
    </row>
    <row r="3436" spans="5:6">
      <c r="E3436" s="337"/>
      <c r="F3436" s="338"/>
    </row>
    <row r="3437" spans="5:6">
      <c r="E3437" s="337"/>
      <c r="F3437" s="338"/>
    </row>
    <row r="3438" spans="5:6">
      <c r="E3438" s="337"/>
      <c r="F3438" s="338"/>
    </row>
    <row r="3439" spans="5:6">
      <c r="E3439" s="337"/>
      <c r="F3439" s="338"/>
    </row>
    <row r="3440" spans="5:6">
      <c r="E3440" s="337"/>
      <c r="F3440" s="338"/>
    </row>
    <row r="3441" spans="5:6">
      <c r="E3441" s="337"/>
      <c r="F3441" s="338"/>
    </row>
    <row r="3442" spans="5:6">
      <c r="E3442" s="337"/>
      <c r="F3442" s="338"/>
    </row>
    <row r="3443" spans="5:6">
      <c r="E3443" s="337"/>
      <c r="F3443" s="338"/>
    </row>
    <row r="3444" spans="5:6">
      <c r="E3444" s="337"/>
      <c r="F3444" s="338"/>
    </row>
    <row r="3445" spans="5:6">
      <c r="E3445" s="337"/>
      <c r="F3445" s="338"/>
    </row>
    <row r="3446" spans="5:6">
      <c r="E3446" s="337"/>
      <c r="F3446" s="338"/>
    </row>
    <row r="3447" spans="5:6">
      <c r="E3447" s="337"/>
      <c r="F3447" s="338"/>
    </row>
    <row r="3448" spans="5:6">
      <c r="E3448" s="337"/>
      <c r="F3448" s="338"/>
    </row>
    <row r="3449" spans="5:6">
      <c r="E3449" s="337"/>
      <c r="F3449" s="338"/>
    </row>
    <row r="3450" spans="5:6">
      <c r="E3450" s="337"/>
      <c r="F3450" s="338"/>
    </row>
    <row r="3451" spans="5:6">
      <c r="E3451" s="337"/>
      <c r="F3451" s="338"/>
    </row>
    <row r="3452" spans="5:6">
      <c r="E3452" s="337"/>
      <c r="F3452" s="338"/>
    </row>
    <row r="3453" spans="5:6">
      <c r="E3453" s="337"/>
      <c r="F3453" s="338"/>
    </row>
    <row r="3454" spans="5:6">
      <c r="E3454" s="337"/>
      <c r="F3454" s="338"/>
    </row>
    <row r="3455" spans="5:6">
      <c r="E3455" s="337"/>
      <c r="F3455" s="338"/>
    </row>
    <row r="3456" spans="5:6">
      <c r="E3456" s="337"/>
      <c r="F3456" s="338"/>
    </row>
    <row r="3457" spans="5:6">
      <c r="E3457" s="337"/>
      <c r="F3457" s="338"/>
    </row>
    <row r="3458" spans="5:6">
      <c r="E3458" s="337"/>
      <c r="F3458" s="338"/>
    </row>
    <row r="3459" spans="5:6">
      <c r="E3459" s="337"/>
      <c r="F3459" s="338"/>
    </row>
    <row r="3460" spans="5:6">
      <c r="E3460" s="337"/>
      <c r="F3460" s="338"/>
    </row>
    <row r="3461" spans="5:6">
      <c r="E3461" s="337"/>
      <c r="F3461" s="338"/>
    </row>
    <row r="3462" spans="5:6">
      <c r="E3462" s="337"/>
      <c r="F3462" s="338"/>
    </row>
    <row r="3463" spans="5:6">
      <c r="E3463" s="337"/>
      <c r="F3463" s="338"/>
    </row>
    <row r="3464" spans="5:6">
      <c r="E3464" s="337"/>
      <c r="F3464" s="338"/>
    </row>
    <row r="3465" spans="5:6">
      <c r="E3465" s="337"/>
      <c r="F3465" s="338"/>
    </row>
    <row r="3466" spans="5:6">
      <c r="E3466" s="337"/>
      <c r="F3466" s="338"/>
    </row>
    <row r="3467" spans="5:6">
      <c r="E3467" s="337"/>
      <c r="F3467" s="338"/>
    </row>
    <row r="3468" spans="5:6">
      <c r="E3468" s="337"/>
      <c r="F3468" s="338"/>
    </row>
    <row r="3469" spans="5:6">
      <c r="E3469" s="337"/>
      <c r="F3469" s="338"/>
    </row>
    <row r="3470" spans="5:6">
      <c r="E3470" s="337"/>
      <c r="F3470" s="338"/>
    </row>
    <row r="3471" spans="5:6">
      <c r="E3471" s="337"/>
      <c r="F3471" s="338"/>
    </row>
    <row r="3472" spans="5:6">
      <c r="E3472" s="337"/>
      <c r="F3472" s="338"/>
    </row>
    <row r="3473" spans="5:6">
      <c r="E3473" s="337"/>
      <c r="F3473" s="338"/>
    </row>
    <row r="3474" spans="5:6">
      <c r="E3474" s="337"/>
      <c r="F3474" s="338"/>
    </row>
    <row r="3475" spans="5:6">
      <c r="E3475" s="337"/>
      <c r="F3475" s="338"/>
    </row>
    <row r="3476" spans="5:6">
      <c r="E3476" s="337"/>
      <c r="F3476" s="338"/>
    </row>
    <row r="3477" spans="5:6">
      <c r="E3477" s="337"/>
      <c r="F3477" s="338"/>
    </row>
    <row r="3478" spans="5:6">
      <c r="E3478" s="337"/>
      <c r="F3478" s="338"/>
    </row>
    <row r="3479" spans="5:6">
      <c r="E3479" s="337"/>
      <c r="F3479" s="338"/>
    </row>
    <row r="3480" spans="5:6">
      <c r="E3480" s="337"/>
      <c r="F3480" s="338"/>
    </row>
    <row r="3481" spans="5:6">
      <c r="E3481" s="337"/>
      <c r="F3481" s="338"/>
    </row>
    <row r="3482" spans="5:6">
      <c r="E3482" s="337"/>
      <c r="F3482" s="338"/>
    </row>
    <row r="3483" spans="5:6">
      <c r="E3483" s="337"/>
      <c r="F3483" s="338"/>
    </row>
    <row r="3484" spans="5:6">
      <c r="E3484" s="337"/>
      <c r="F3484" s="338"/>
    </row>
    <row r="3485" spans="5:6">
      <c r="E3485" s="337"/>
      <c r="F3485" s="338"/>
    </row>
    <row r="3486" spans="5:6">
      <c r="E3486" s="337"/>
      <c r="F3486" s="338"/>
    </row>
    <row r="3487" spans="5:6">
      <c r="E3487" s="337"/>
      <c r="F3487" s="338"/>
    </row>
    <row r="3488" spans="5:6">
      <c r="E3488" s="337"/>
      <c r="F3488" s="338"/>
    </row>
    <row r="3489" spans="5:6">
      <c r="E3489" s="337"/>
      <c r="F3489" s="338"/>
    </row>
    <row r="3490" spans="5:6">
      <c r="E3490" s="337"/>
      <c r="F3490" s="338"/>
    </row>
    <row r="3491" spans="5:6">
      <c r="E3491" s="337"/>
      <c r="F3491" s="338"/>
    </row>
    <row r="3492" spans="5:6">
      <c r="E3492" s="337"/>
      <c r="F3492" s="338"/>
    </row>
    <row r="3493" spans="5:6">
      <c r="E3493" s="337"/>
      <c r="F3493" s="338"/>
    </row>
    <row r="3494" spans="5:6">
      <c r="E3494" s="337"/>
      <c r="F3494" s="338"/>
    </row>
    <row r="3495" spans="5:6">
      <c r="E3495" s="337"/>
      <c r="F3495" s="338"/>
    </row>
    <row r="3496" spans="5:6">
      <c r="E3496" s="337"/>
      <c r="F3496" s="338"/>
    </row>
    <row r="3497" spans="5:6">
      <c r="E3497" s="337"/>
      <c r="F3497" s="338"/>
    </row>
    <row r="3498" spans="5:6">
      <c r="E3498" s="337"/>
      <c r="F3498" s="338"/>
    </row>
    <row r="3499" spans="5:6">
      <c r="E3499" s="337"/>
      <c r="F3499" s="338"/>
    </row>
    <row r="3500" spans="5:6">
      <c r="E3500" s="337"/>
      <c r="F3500" s="338"/>
    </row>
    <row r="3501" spans="5:6">
      <c r="E3501" s="337"/>
      <c r="F3501" s="338"/>
    </row>
    <row r="3502" spans="5:6">
      <c r="E3502" s="337"/>
      <c r="F3502" s="338"/>
    </row>
    <row r="3503" spans="5:6">
      <c r="E3503" s="337"/>
      <c r="F3503" s="338"/>
    </row>
    <row r="3504" spans="5:6">
      <c r="E3504" s="337"/>
      <c r="F3504" s="338"/>
    </row>
    <row r="3505" spans="5:6">
      <c r="E3505" s="337"/>
      <c r="F3505" s="338"/>
    </row>
    <row r="3506" spans="5:6">
      <c r="E3506" s="337"/>
      <c r="F3506" s="338"/>
    </row>
    <row r="3507" spans="5:6">
      <c r="E3507" s="337"/>
      <c r="F3507" s="338"/>
    </row>
    <row r="3508" spans="5:6">
      <c r="E3508" s="337"/>
      <c r="F3508" s="338"/>
    </row>
    <row r="3509" spans="5:6">
      <c r="E3509" s="337"/>
      <c r="F3509" s="338"/>
    </row>
    <row r="3510" spans="5:6">
      <c r="E3510" s="337"/>
      <c r="F3510" s="338"/>
    </row>
    <row r="3511" spans="5:6">
      <c r="E3511" s="337"/>
      <c r="F3511" s="338"/>
    </row>
    <row r="3512" spans="5:6">
      <c r="E3512" s="337"/>
      <c r="F3512" s="338"/>
    </row>
    <row r="3513" spans="5:6">
      <c r="E3513" s="337"/>
      <c r="F3513" s="338"/>
    </row>
    <row r="3514" spans="5:6">
      <c r="E3514" s="337"/>
      <c r="F3514" s="338"/>
    </row>
    <row r="3515" spans="5:6">
      <c r="E3515" s="337"/>
      <c r="F3515" s="338"/>
    </row>
    <row r="3516" spans="5:6">
      <c r="E3516" s="337"/>
      <c r="F3516" s="338"/>
    </row>
    <row r="3517" spans="5:6">
      <c r="E3517" s="337"/>
      <c r="F3517" s="338"/>
    </row>
    <row r="3518" spans="5:6">
      <c r="E3518" s="337"/>
      <c r="F3518" s="338"/>
    </row>
    <row r="3519" spans="5:6">
      <c r="E3519" s="337"/>
      <c r="F3519" s="338"/>
    </row>
    <row r="3520" spans="5:6">
      <c r="E3520" s="337"/>
      <c r="F3520" s="338"/>
    </row>
    <row r="3521" spans="5:6">
      <c r="E3521" s="337"/>
      <c r="F3521" s="338"/>
    </row>
    <row r="3522" spans="5:6">
      <c r="E3522" s="337"/>
      <c r="F3522" s="338"/>
    </row>
    <row r="3523" spans="5:6">
      <c r="E3523" s="337"/>
      <c r="F3523" s="338"/>
    </row>
    <row r="3524" spans="5:6">
      <c r="E3524" s="337"/>
      <c r="F3524" s="338"/>
    </row>
    <row r="3525" spans="5:6">
      <c r="E3525" s="337"/>
      <c r="F3525" s="338"/>
    </row>
    <row r="3526" spans="5:6">
      <c r="E3526" s="337"/>
      <c r="F3526" s="338"/>
    </row>
    <row r="3527" spans="5:6">
      <c r="E3527" s="337"/>
      <c r="F3527" s="338"/>
    </row>
    <row r="3528" spans="5:6">
      <c r="E3528" s="337"/>
      <c r="F3528" s="338"/>
    </row>
    <row r="3529" spans="5:6">
      <c r="E3529" s="337"/>
      <c r="F3529" s="338"/>
    </row>
    <row r="3530" spans="5:6">
      <c r="E3530" s="337"/>
      <c r="F3530" s="338"/>
    </row>
    <row r="3531" spans="5:6">
      <c r="E3531" s="337"/>
      <c r="F3531" s="338"/>
    </row>
    <row r="3532" spans="5:6">
      <c r="E3532" s="337"/>
      <c r="F3532" s="338"/>
    </row>
    <row r="3533" spans="5:6">
      <c r="E3533" s="337"/>
      <c r="F3533" s="338"/>
    </row>
    <row r="3534" spans="5:6">
      <c r="E3534" s="337"/>
      <c r="F3534" s="338"/>
    </row>
    <row r="3535" spans="5:6">
      <c r="E3535" s="337"/>
      <c r="F3535" s="338"/>
    </row>
    <row r="3536" spans="5:6">
      <c r="E3536" s="337"/>
      <c r="F3536" s="338"/>
    </row>
    <row r="3537" spans="5:6">
      <c r="E3537" s="337"/>
      <c r="F3537" s="338"/>
    </row>
    <row r="3538" spans="5:6">
      <c r="E3538" s="337"/>
      <c r="F3538" s="338"/>
    </row>
    <row r="3539" spans="5:6">
      <c r="E3539" s="337"/>
      <c r="F3539" s="338"/>
    </row>
    <row r="3540" spans="5:6">
      <c r="E3540" s="337"/>
      <c r="F3540" s="338"/>
    </row>
    <row r="3541" spans="5:6">
      <c r="E3541" s="337"/>
      <c r="F3541" s="338"/>
    </row>
    <row r="3542" spans="5:6">
      <c r="E3542" s="337"/>
      <c r="F3542" s="338"/>
    </row>
    <row r="3543" spans="5:6">
      <c r="E3543" s="337"/>
      <c r="F3543" s="338"/>
    </row>
    <row r="3544" spans="5:6">
      <c r="E3544" s="337"/>
      <c r="F3544" s="338"/>
    </row>
    <row r="3545" spans="5:6">
      <c r="E3545" s="337"/>
      <c r="F3545" s="338"/>
    </row>
    <row r="3546" spans="5:6">
      <c r="E3546" s="337"/>
      <c r="F3546" s="338"/>
    </row>
    <row r="3547" spans="5:6">
      <c r="E3547" s="337"/>
      <c r="F3547" s="338"/>
    </row>
    <row r="3548" spans="5:6">
      <c r="E3548" s="337"/>
      <c r="F3548" s="338"/>
    </row>
    <row r="3549" spans="5:6">
      <c r="E3549" s="337"/>
      <c r="F3549" s="338"/>
    </row>
    <row r="3550" spans="5:6">
      <c r="E3550" s="337"/>
      <c r="F3550" s="338"/>
    </row>
    <row r="3551" spans="5:6">
      <c r="E3551" s="337"/>
      <c r="F3551" s="338"/>
    </row>
    <row r="3552" spans="5:6">
      <c r="E3552" s="337"/>
      <c r="F3552" s="338"/>
    </row>
    <row r="3553" spans="5:6">
      <c r="E3553" s="337"/>
      <c r="F3553" s="338"/>
    </row>
    <row r="3554" spans="5:6">
      <c r="E3554" s="337"/>
      <c r="F3554" s="338"/>
    </row>
    <row r="3555" spans="5:6">
      <c r="E3555" s="337"/>
      <c r="F3555" s="338"/>
    </row>
    <row r="3556" spans="5:6">
      <c r="E3556" s="337"/>
      <c r="F3556" s="338"/>
    </row>
    <row r="3557" spans="5:6">
      <c r="E3557" s="337"/>
      <c r="F3557" s="338"/>
    </row>
    <row r="3558" spans="5:6">
      <c r="E3558" s="337"/>
      <c r="F3558" s="338"/>
    </row>
    <row r="3559" spans="5:6">
      <c r="E3559" s="337"/>
      <c r="F3559" s="338"/>
    </row>
    <row r="3560" spans="5:6">
      <c r="E3560" s="337"/>
      <c r="F3560" s="338"/>
    </row>
    <row r="3561" spans="5:6">
      <c r="E3561" s="337"/>
      <c r="F3561" s="338"/>
    </row>
    <row r="3562" spans="5:6">
      <c r="E3562" s="337"/>
      <c r="F3562" s="338"/>
    </row>
    <row r="3563" spans="5:6">
      <c r="E3563" s="337"/>
      <c r="F3563" s="338"/>
    </row>
    <row r="3564" spans="5:6">
      <c r="E3564" s="337"/>
      <c r="F3564" s="338"/>
    </row>
    <row r="3565" spans="5:6">
      <c r="E3565" s="337"/>
      <c r="F3565" s="338"/>
    </row>
    <row r="3566" spans="5:6">
      <c r="E3566" s="337"/>
      <c r="F3566" s="338"/>
    </row>
    <row r="3567" spans="5:6">
      <c r="E3567" s="337"/>
      <c r="F3567" s="338"/>
    </row>
    <row r="3568" spans="5:6">
      <c r="E3568" s="337"/>
      <c r="F3568" s="338"/>
    </row>
    <row r="3569" spans="5:6">
      <c r="E3569" s="337"/>
      <c r="F3569" s="338"/>
    </row>
    <row r="3570" spans="5:6">
      <c r="E3570" s="337"/>
      <c r="F3570" s="338"/>
    </row>
    <row r="3571" spans="5:6">
      <c r="E3571" s="337"/>
      <c r="F3571" s="338"/>
    </row>
    <row r="3572" spans="5:6">
      <c r="E3572" s="337"/>
      <c r="F3572" s="338"/>
    </row>
    <row r="3573" spans="5:6">
      <c r="E3573" s="337"/>
      <c r="F3573" s="338"/>
    </row>
    <row r="3574" spans="5:6">
      <c r="E3574" s="337"/>
      <c r="F3574" s="338"/>
    </row>
    <row r="3575" spans="5:6">
      <c r="E3575" s="337"/>
      <c r="F3575" s="338"/>
    </row>
    <row r="3576" spans="5:6">
      <c r="E3576" s="337"/>
      <c r="F3576" s="338"/>
    </row>
    <row r="3577" spans="5:6">
      <c r="E3577" s="337"/>
      <c r="F3577" s="338"/>
    </row>
    <row r="3578" spans="5:6">
      <c r="E3578" s="337"/>
      <c r="F3578" s="338"/>
    </row>
    <row r="3579" spans="5:6">
      <c r="E3579" s="337"/>
      <c r="F3579" s="338"/>
    </row>
    <row r="3580" spans="5:6">
      <c r="E3580" s="337"/>
      <c r="F3580" s="338"/>
    </row>
    <row r="3581" spans="5:6">
      <c r="E3581" s="337"/>
      <c r="F3581" s="338"/>
    </row>
    <row r="3582" spans="5:6">
      <c r="E3582" s="337"/>
      <c r="F3582" s="338"/>
    </row>
    <row r="3583" spans="5:6">
      <c r="E3583" s="337"/>
      <c r="F3583" s="338"/>
    </row>
    <row r="3584" spans="5:6">
      <c r="E3584" s="337"/>
      <c r="F3584" s="338"/>
    </row>
    <row r="3585" spans="5:6">
      <c r="E3585" s="337"/>
      <c r="F3585" s="338"/>
    </row>
    <row r="3586" spans="5:6">
      <c r="E3586" s="337"/>
      <c r="F3586" s="338"/>
    </row>
    <row r="3587" spans="5:6">
      <c r="E3587" s="337"/>
      <c r="F3587" s="338"/>
    </row>
    <row r="3588" spans="5:6">
      <c r="E3588" s="337"/>
      <c r="F3588" s="338"/>
    </row>
    <row r="3589" spans="5:6">
      <c r="E3589" s="337"/>
      <c r="F3589" s="338"/>
    </row>
    <row r="3590" spans="5:6">
      <c r="E3590" s="337"/>
      <c r="F3590" s="338"/>
    </row>
    <row r="3591" spans="5:6">
      <c r="E3591" s="337"/>
      <c r="F3591" s="338"/>
    </row>
    <row r="3592" spans="5:6">
      <c r="E3592" s="337"/>
      <c r="F3592" s="338"/>
    </row>
    <row r="3593" spans="5:6">
      <c r="E3593" s="337"/>
      <c r="F3593" s="338"/>
    </row>
    <row r="3594" spans="5:6">
      <c r="E3594" s="337"/>
      <c r="F3594" s="338"/>
    </row>
    <row r="3595" spans="5:6">
      <c r="E3595" s="337"/>
      <c r="F3595" s="338"/>
    </row>
    <row r="3596" spans="5:6">
      <c r="E3596" s="337"/>
      <c r="F3596" s="338"/>
    </row>
    <row r="3597" spans="5:6">
      <c r="E3597" s="337"/>
      <c r="F3597" s="338"/>
    </row>
    <row r="3598" spans="5:6">
      <c r="E3598" s="337"/>
      <c r="F3598" s="338"/>
    </row>
    <row r="3599" spans="5:6">
      <c r="E3599" s="337"/>
      <c r="F3599" s="338"/>
    </row>
    <row r="3600" spans="5:6">
      <c r="E3600" s="337"/>
      <c r="F3600" s="338"/>
    </row>
    <row r="3601" spans="5:6">
      <c r="E3601" s="337"/>
      <c r="F3601" s="338"/>
    </row>
    <row r="3602" spans="5:6">
      <c r="E3602" s="337"/>
      <c r="F3602" s="338"/>
    </row>
    <row r="3603" spans="5:6">
      <c r="E3603" s="337"/>
      <c r="F3603" s="338"/>
    </row>
    <row r="3604" spans="5:6">
      <c r="E3604" s="337"/>
      <c r="F3604" s="338"/>
    </row>
    <row r="3605" spans="5:6">
      <c r="E3605" s="337"/>
      <c r="F3605" s="338"/>
    </row>
    <row r="3606" spans="5:6">
      <c r="E3606" s="337"/>
      <c r="F3606" s="338"/>
    </row>
    <row r="3607" spans="5:6">
      <c r="E3607" s="337"/>
      <c r="F3607" s="338"/>
    </row>
    <row r="3608" spans="5:6">
      <c r="E3608" s="337"/>
      <c r="F3608" s="338"/>
    </row>
    <row r="3609" spans="5:6">
      <c r="E3609" s="337"/>
      <c r="F3609" s="338"/>
    </row>
    <row r="3610" spans="5:6">
      <c r="E3610" s="337"/>
      <c r="F3610" s="338"/>
    </row>
    <row r="3611" spans="5:6">
      <c r="E3611" s="337"/>
      <c r="F3611" s="338"/>
    </row>
    <row r="3612" spans="5:6">
      <c r="E3612" s="337"/>
      <c r="F3612" s="338"/>
    </row>
    <row r="3613" spans="5:6">
      <c r="E3613" s="337"/>
      <c r="F3613" s="338"/>
    </row>
    <row r="3614" spans="5:6">
      <c r="E3614" s="337"/>
      <c r="F3614" s="338"/>
    </row>
    <row r="3615" spans="5:6">
      <c r="E3615" s="337"/>
      <c r="F3615" s="338"/>
    </row>
    <row r="3616" spans="5:6">
      <c r="E3616" s="337"/>
      <c r="F3616" s="338"/>
    </row>
    <row r="3617" spans="5:6">
      <c r="E3617" s="337"/>
      <c r="F3617" s="338"/>
    </row>
    <row r="3618" spans="5:6">
      <c r="E3618" s="337"/>
      <c r="F3618" s="338"/>
    </row>
    <row r="3619" spans="5:6">
      <c r="E3619" s="337"/>
      <c r="F3619" s="338"/>
    </row>
    <row r="3620" spans="5:6">
      <c r="E3620" s="337"/>
      <c r="F3620" s="338"/>
    </row>
    <row r="3621" spans="5:6">
      <c r="E3621" s="337"/>
      <c r="F3621" s="338"/>
    </row>
    <row r="3622" spans="5:6">
      <c r="E3622" s="337"/>
      <c r="F3622" s="338"/>
    </row>
    <row r="3623" spans="5:6">
      <c r="E3623" s="337"/>
      <c r="F3623" s="338"/>
    </row>
    <row r="3624" spans="5:6">
      <c r="E3624" s="337"/>
      <c r="F3624" s="338"/>
    </row>
    <row r="3625" spans="5:6">
      <c r="E3625" s="337"/>
      <c r="F3625" s="338"/>
    </row>
    <row r="3626" spans="5:6">
      <c r="E3626" s="337"/>
      <c r="F3626" s="338"/>
    </row>
    <row r="3627" spans="5:6">
      <c r="E3627" s="337"/>
      <c r="F3627" s="338"/>
    </row>
    <row r="3628" spans="5:6">
      <c r="E3628" s="337"/>
      <c r="F3628" s="338"/>
    </row>
    <row r="3629" spans="5:6">
      <c r="E3629" s="337"/>
      <c r="F3629" s="338"/>
    </row>
    <row r="3630" spans="5:6">
      <c r="E3630" s="337"/>
      <c r="F3630" s="338"/>
    </row>
    <row r="3631" spans="5:6">
      <c r="E3631" s="337"/>
      <c r="F3631" s="338"/>
    </row>
    <row r="3632" spans="5:6">
      <c r="E3632" s="337"/>
      <c r="F3632" s="338"/>
    </row>
    <row r="3633" spans="5:6">
      <c r="E3633" s="337"/>
      <c r="F3633" s="338"/>
    </row>
    <row r="3634" spans="5:6">
      <c r="E3634" s="337"/>
      <c r="F3634" s="338"/>
    </row>
    <row r="3635" spans="5:6">
      <c r="E3635" s="337"/>
      <c r="F3635" s="338"/>
    </row>
    <row r="3636" spans="5:6">
      <c r="E3636" s="337"/>
      <c r="F3636" s="338"/>
    </row>
    <row r="3637" spans="5:6">
      <c r="E3637" s="337"/>
      <c r="F3637" s="338"/>
    </row>
    <row r="3638" spans="5:6">
      <c r="E3638" s="337"/>
      <c r="F3638" s="338"/>
    </row>
    <row r="3639" spans="5:6">
      <c r="E3639" s="337"/>
      <c r="F3639" s="338"/>
    </row>
    <row r="3640" spans="5:6">
      <c r="E3640" s="337"/>
      <c r="F3640" s="338"/>
    </row>
    <row r="3641" spans="5:6">
      <c r="E3641" s="337"/>
      <c r="F3641" s="338"/>
    </row>
    <row r="3642" spans="5:6">
      <c r="E3642" s="337"/>
      <c r="F3642" s="338"/>
    </row>
    <row r="3643" spans="5:6">
      <c r="E3643" s="337"/>
      <c r="F3643" s="338"/>
    </row>
    <row r="3644" spans="5:6">
      <c r="E3644" s="337"/>
      <c r="F3644" s="338"/>
    </row>
    <row r="3645" spans="5:6">
      <c r="E3645" s="337"/>
      <c r="F3645" s="338"/>
    </row>
    <row r="3646" spans="5:6">
      <c r="E3646" s="337"/>
      <c r="F3646" s="338"/>
    </row>
    <row r="3647" spans="5:6">
      <c r="E3647" s="337"/>
      <c r="F3647" s="338"/>
    </row>
    <row r="3648" spans="5:6">
      <c r="E3648" s="337"/>
      <c r="F3648" s="338"/>
    </row>
    <row r="3649" spans="5:6">
      <c r="E3649" s="337"/>
      <c r="F3649" s="338"/>
    </row>
    <row r="3650" spans="5:6">
      <c r="E3650" s="337"/>
      <c r="F3650" s="338"/>
    </row>
    <row r="3651" spans="5:6">
      <c r="E3651" s="337"/>
      <c r="F3651" s="338"/>
    </row>
    <row r="3652" spans="5:6">
      <c r="E3652" s="337"/>
      <c r="F3652" s="338"/>
    </row>
    <row r="3653" spans="5:6">
      <c r="E3653" s="337"/>
      <c r="F3653" s="338"/>
    </row>
    <row r="3654" spans="5:6">
      <c r="E3654" s="337"/>
      <c r="F3654" s="338"/>
    </row>
    <row r="3655" spans="5:6">
      <c r="E3655" s="337"/>
      <c r="F3655" s="338"/>
    </row>
    <row r="3656" spans="5:6">
      <c r="E3656" s="337"/>
      <c r="F3656" s="338"/>
    </row>
    <row r="3657" spans="5:6">
      <c r="E3657" s="337"/>
      <c r="F3657" s="338"/>
    </row>
    <row r="3658" spans="5:6">
      <c r="E3658" s="337"/>
      <c r="F3658" s="338"/>
    </row>
    <row r="3659" spans="5:6">
      <c r="E3659" s="337"/>
      <c r="F3659" s="338"/>
    </row>
    <row r="3660" spans="5:6">
      <c r="E3660" s="337"/>
      <c r="F3660" s="338"/>
    </row>
    <row r="3661" spans="5:6">
      <c r="E3661" s="337"/>
      <c r="F3661" s="338"/>
    </row>
    <row r="3662" spans="5:6">
      <c r="E3662" s="337"/>
      <c r="F3662" s="338"/>
    </row>
    <row r="3663" spans="5:6">
      <c r="E3663" s="337"/>
      <c r="F3663" s="338"/>
    </row>
    <row r="3664" spans="5:6">
      <c r="E3664" s="337"/>
      <c r="F3664" s="338"/>
    </row>
    <row r="3665" spans="5:6">
      <c r="E3665" s="337"/>
      <c r="F3665" s="338"/>
    </row>
    <row r="3666" spans="5:6">
      <c r="E3666" s="337"/>
      <c r="F3666" s="338"/>
    </row>
    <row r="3667" spans="5:6">
      <c r="E3667" s="337"/>
      <c r="F3667" s="338"/>
    </row>
    <row r="3668" spans="5:6">
      <c r="E3668" s="337"/>
      <c r="F3668" s="338"/>
    </row>
    <row r="3669" spans="5:6">
      <c r="E3669" s="337"/>
      <c r="F3669" s="338"/>
    </row>
    <row r="3670" spans="5:6">
      <c r="E3670" s="337"/>
      <c r="F3670" s="338"/>
    </row>
    <row r="3671" spans="5:6">
      <c r="E3671" s="337"/>
      <c r="F3671" s="338"/>
    </row>
    <row r="3672" spans="5:6">
      <c r="E3672" s="337"/>
      <c r="F3672" s="338"/>
    </row>
    <row r="3673" spans="5:6">
      <c r="E3673" s="337"/>
      <c r="F3673" s="338"/>
    </row>
    <row r="3674" spans="5:6">
      <c r="E3674" s="337"/>
      <c r="F3674" s="338"/>
    </row>
    <row r="3675" spans="5:6">
      <c r="E3675" s="337"/>
      <c r="F3675" s="338"/>
    </row>
    <row r="3676" spans="5:6">
      <c r="E3676" s="337"/>
      <c r="F3676" s="338"/>
    </row>
    <row r="3677" spans="5:6">
      <c r="E3677" s="337"/>
      <c r="F3677" s="338"/>
    </row>
    <row r="3678" spans="5:6">
      <c r="E3678" s="337"/>
      <c r="F3678" s="338"/>
    </row>
    <row r="3679" spans="5:6">
      <c r="E3679" s="337"/>
      <c r="F3679" s="338"/>
    </row>
    <row r="3680" spans="5:6">
      <c r="E3680" s="337"/>
      <c r="F3680" s="338"/>
    </row>
    <row r="3681" spans="5:6">
      <c r="E3681" s="337"/>
      <c r="F3681" s="338"/>
    </row>
    <row r="3682" spans="5:6">
      <c r="E3682" s="337"/>
      <c r="F3682" s="338"/>
    </row>
    <row r="3683" spans="5:6">
      <c r="E3683" s="337"/>
      <c r="F3683" s="338"/>
    </row>
    <row r="3684" spans="5:6">
      <c r="E3684" s="337"/>
      <c r="F3684" s="338"/>
    </row>
    <row r="3685" spans="5:6">
      <c r="E3685" s="337"/>
      <c r="F3685" s="338"/>
    </row>
    <row r="3686" spans="5:6">
      <c r="E3686" s="337"/>
      <c r="F3686" s="338"/>
    </row>
    <row r="3687" spans="5:6">
      <c r="E3687" s="337"/>
      <c r="F3687" s="338"/>
    </row>
    <row r="3688" spans="5:6">
      <c r="E3688" s="337"/>
      <c r="F3688" s="338"/>
    </row>
    <row r="3689" spans="5:6">
      <c r="E3689" s="337"/>
      <c r="F3689" s="338"/>
    </row>
    <row r="3690" spans="5:6">
      <c r="E3690" s="337"/>
      <c r="F3690" s="338"/>
    </row>
    <row r="3691" spans="5:6">
      <c r="E3691" s="337"/>
      <c r="F3691" s="338"/>
    </row>
    <row r="3692" spans="5:6">
      <c r="E3692" s="337"/>
      <c r="F3692" s="338"/>
    </row>
    <row r="3693" spans="5:6">
      <c r="E3693" s="337"/>
      <c r="F3693" s="338"/>
    </row>
    <row r="3694" spans="5:6">
      <c r="E3694" s="337"/>
      <c r="F3694" s="338"/>
    </row>
    <row r="3695" spans="5:6">
      <c r="E3695" s="337"/>
      <c r="F3695" s="338"/>
    </row>
    <row r="3696" spans="5:6">
      <c r="E3696" s="337"/>
      <c r="F3696" s="338"/>
    </row>
    <row r="3697" spans="5:6">
      <c r="E3697" s="337"/>
      <c r="F3697" s="338"/>
    </row>
    <row r="3698" spans="5:6">
      <c r="E3698" s="337"/>
      <c r="F3698" s="338"/>
    </row>
    <row r="3699" spans="5:6">
      <c r="E3699" s="337"/>
      <c r="F3699" s="338"/>
    </row>
    <row r="3700" spans="5:6">
      <c r="E3700" s="337"/>
      <c r="F3700" s="338"/>
    </row>
    <row r="3701" spans="5:6">
      <c r="E3701" s="337"/>
      <c r="F3701" s="338"/>
    </row>
    <row r="3702" spans="5:6">
      <c r="E3702" s="337"/>
      <c r="F3702" s="338"/>
    </row>
    <row r="3703" spans="5:6">
      <c r="E3703" s="337"/>
      <c r="F3703" s="338"/>
    </row>
    <row r="3704" spans="5:6">
      <c r="E3704" s="337"/>
      <c r="F3704" s="338"/>
    </row>
    <row r="3705" spans="5:6">
      <c r="E3705" s="337"/>
      <c r="F3705" s="338"/>
    </row>
    <row r="3706" spans="5:6">
      <c r="E3706" s="337"/>
      <c r="F3706" s="338"/>
    </row>
    <row r="3707" spans="5:6">
      <c r="E3707" s="337"/>
      <c r="F3707" s="338"/>
    </row>
    <row r="3708" spans="5:6">
      <c r="E3708" s="337"/>
      <c r="F3708" s="338"/>
    </row>
    <row r="3709" spans="5:6">
      <c r="E3709" s="337"/>
      <c r="F3709" s="338"/>
    </row>
    <row r="3710" spans="5:6">
      <c r="E3710" s="337"/>
      <c r="F3710" s="338"/>
    </row>
    <row r="3711" spans="5:6">
      <c r="E3711" s="337"/>
      <c r="F3711" s="338"/>
    </row>
    <row r="3712" spans="5:6">
      <c r="E3712" s="337"/>
      <c r="F3712" s="338"/>
    </row>
    <row r="3713" spans="5:6">
      <c r="E3713" s="337"/>
      <c r="F3713" s="338"/>
    </row>
    <row r="3714" spans="5:6">
      <c r="E3714" s="337"/>
      <c r="F3714" s="338"/>
    </row>
    <row r="3715" spans="5:6">
      <c r="E3715" s="337"/>
      <c r="F3715" s="338"/>
    </row>
    <row r="3716" spans="5:6">
      <c r="E3716" s="337"/>
      <c r="F3716" s="338"/>
    </row>
    <row r="3717" spans="5:6">
      <c r="E3717" s="337"/>
      <c r="F3717" s="338"/>
    </row>
    <row r="3718" spans="5:6">
      <c r="E3718" s="337"/>
      <c r="F3718" s="338"/>
    </row>
    <row r="3719" spans="5:6">
      <c r="E3719" s="337"/>
      <c r="F3719" s="338"/>
    </row>
    <row r="3720" spans="5:6">
      <c r="E3720" s="337"/>
      <c r="F3720" s="338"/>
    </row>
    <row r="3721" spans="5:6">
      <c r="E3721" s="337"/>
      <c r="F3721" s="338"/>
    </row>
    <row r="3722" spans="5:6">
      <c r="E3722" s="337"/>
      <c r="F3722" s="338"/>
    </row>
    <row r="3723" spans="5:6">
      <c r="E3723" s="337"/>
      <c r="F3723" s="338"/>
    </row>
    <row r="3724" spans="5:6">
      <c r="E3724" s="337"/>
      <c r="F3724" s="338"/>
    </row>
    <row r="3725" spans="5:6">
      <c r="E3725" s="337"/>
      <c r="F3725" s="338"/>
    </row>
    <row r="3726" spans="5:6">
      <c r="E3726" s="337"/>
      <c r="F3726" s="338"/>
    </row>
    <row r="3727" spans="5:6">
      <c r="E3727" s="337"/>
      <c r="F3727" s="338"/>
    </row>
    <row r="3728" spans="5:6">
      <c r="E3728" s="337"/>
      <c r="F3728" s="338"/>
    </row>
    <row r="3729" spans="5:6">
      <c r="E3729" s="337"/>
      <c r="F3729" s="338"/>
    </row>
    <row r="3730" spans="5:6">
      <c r="E3730" s="337"/>
      <c r="F3730" s="338"/>
    </row>
    <row r="3731" spans="5:6">
      <c r="E3731" s="337"/>
      <c r="F3731" s="338"/>
    </row>
    <row r="3732" spans="5:6">
      <c r="E3732" s="337"/>
      <c r="F3732" s="338"/>
    </row>
    <row r="3733" spans="5:6">
      <c r="E3733" s="337"/>
      <c r="F3733" s="338"/>
    </row>
    <row r="3734" spans="5:6">
      <c r="E3734" s="337"/>
      <c r="F3734" s="338"/>
    </row>
    <row r="3735" spans="5:6">
      <c r="E3735" s="337"/>
      <c r="F3735" s="338"/>
    </row>
    <row r="3736" spans="5:6">
      <c r="E3736" s="337"/>
      <c r="F3736" s="338"/>
    </row>
    <row r="3737" spans="5:6">
      <c r="E3737" s="337"/>
      <c r="F3737" s="338"/>
    </row>
    <row r="3738" spans="5:6">
      <c r="E3738" s="337"/>
      <c r="F3738" s="338"/>
    </row>
    <row r="3739" spans="5:6">
      <c r="E3739" s="337"/>
      <c r="F3739" s="338"/>
    </row>
    <row r="3740" spans="5:6">
      <c r="E3740" s="337"/>
      <c r="F3740" s="338"/>
    </row>
    <row r="3741" spans="5:6">
      <c r="E3741" s="337"/>
      <c r="F3741" s="338"/>
    </row>
    <row r="3742" spans="5:6">
      <c r="E3742" s="337"/>
      <c r="F3742" s="338"/>
    </row>
    <row r="3743" spans="5:6">
      <c r="E3743" s="337"/>
      <c r="F3743" s="338"/>
    </row>
    <row r="3744" spans="5:6">
      <c r="E3744" s="337"/>
      <c r="F3744" s="338"/>
    </row>
    <row r="3745" spans="5:6">
      <c r="E3745" s="337"/>
      <c r="F3745" s="338"/>
    </row>
    <row r="3746" spans="5:6">
      <c r="E3746" s="337"/>
      <c r="F3746" s="338"/>
    </row>
    <row r="3747" spans="5:6">
      <c r="E3747" s="337"/>
      <c r="F3747" s="338"/>
    </row>
    <row r="3748" spans="5:6">
      <c r="E3748" s="337"/>
      <c r="F3748" s="338"/>
    </row>
    <row r="3749" spans="5:6">
      <c r="E3749" s="337"/>
      <c r="F3749" s="338"/>
    </row>
    <row r="3750" spans="5:6">
      <c r="E3750" s="337"/>
      <c r="F3750" s="338"/>
    </row>
    <row r="3751" spans="5:6">
      <c r="E3751" s="337"/>
      <c r="F3751" s="338"/>
    </row>
    <row r="3752" spans="5:6">
      <c r="E3752" s="337"/>
      <c r="F3752" s="338"/>
    </row>
    <row r="3753" spans="5:6">
      <c r="E3753" s="337"/>
      <c r="F3753" s="338"/>
    </row>
    <row r="3754" spans="5:6">
      <c r="E3754" s="337"/>
      <c r="F3754" s="338"/>
    </row>
    <row r="3755" spans="5:6">
      <c r="E3755" s="337"/>
      <c r="F3755" s="338"/>
    </row>
    <row r="3756" spans="5:6">
      <c r="E3756" s="337"/>
      <c r="F3756" s="338"/>
    </row>
    <row r="3757" spans="5:6">
      <c r="E3757" s="337"/>
      <c r="F3757" s="338"/>
    </row>
    <row r="3758" spans="5:6">
      <c r="E3758" s="337"/>
      <c r="F3758" s="338"/>
    </row>
    <row r="3759" spans="5:6">
      <c r="E3759" s="337"/>
      <c r="F3759" s="338"/>
    </row>
    <row r="3760" spans="5:6">
      <c r="E3760" s="337"/>
      <c r="F3760" s="338"/>
    </row>
    <row r="3761" spans="5:6">
      <c r="E3761" s="337"/>
      <c r="F3761" s="338"/>
    </row>
    <row r="3762" spans="5:6">
      <c r="E3762" s="337"/>
      <c r="F3762" s="338"/>
    </row>
    <row r="3763" spans="5:6">
      <c r="E3763" s="337"/>
      <c r="F3763" s="338"/>
    </row>
    <row r="3764" spans="5:6">
      <c r="E3764" s="337"/>
      <c r="F3764" s="338"/>
    </row>
    <row r="3765" spans="5:6">
      <c r="E3765" s="337"/>
      <c r="F3765" s="338"/>
    </row>
    <row r="3766" spans="5:6">
      <c r="E3766" s="337"/>
      <c r="F3766" s="338"/>
    </row>
    <row r="3767" spans="5:6">
      <c r="E3767" s="337"/>
      <c r="F3767" s="338"/>
    </row>
    <row r="3768" spans="5:6">
      <c r="E3768" s="337"/>
      <c r="F3768" s="338"/>
    </row>
    <row r="3769" spans="5:6">
      <c r="E3769" s="337"/>
      <c r="F3769" s="338"/>
    </row>
    <row r="3770" spans="5:6">
      <c r="E3770" s="337"/>
      <c r="F3770" s="338"/>
    </row>
    <row r="3771" spans="5:6">
      <c r="E3771" s="337"/>
      <c r="F3771" s="338"/>
    </row>
    <row r="3772" spans="5:6">
      <c r="E3772" s="337"/>
      <c r="F3772" s="338"/>
    </row>
    <row r="3773" spans="5:6">
      <c r="E3773" s="337"/>
      <c r="F3773" s="338"/>
    </row>
    <row r="3774" spans="5:6">
      <c r="E3774" s="337"/>
      <c r="F3774" s="338"/>
    </row>
    <row r="3775" spans="5:6">
      <c r="E3775" s="337"/>
      <c r="F3775" s="338"/>
    </row>
    <row r="3776" spans="5:6">
      <c r="E3776" s="337"/>
      <c r="F3776" s="338"/>
    </row>
    <row r="3777" spans="5:6">
      <c r="E3777" s="337"/>
      <c r="F3777" s="338"/>
    </row>
    <row r="3778" spans="5:6">
      <c r="E3778" s="337"/>
      <c r="F3778" s="338"/>
    </row>
    <row r="3779" spans="5:6">
      <c r="E3779" s="337"/>
      <c r="F3779" s="338"/>
    </row>
    <row r="3780" spans="5:6">
      <c r="E3780" s="337"/>
      <c r="F3780" s="338"/>
    </row>
    <row r="3781" spans="5:6">
      <c r="E3781" s="337"/>
      <c r="F3781" s="338"/>
    </row>
    <row r="3782" spans="5:6">
      <c r="E3782" s="337"/>
      <c r="F3782" s="338"/>
    </row>
    <row r="3783" spans="5:6">
      <c r="E3783" s="337"/>
      <c r="F3783" s="338"/>
    </row>
    <row r="3784" spans="5:6">
      <c r="E3784" s="337"/>
      <c r="F3784" s="338"/>
    </row>
    <row r="3785" spans="5:6">
      <c r="E3785" s="337"/>
      <c r="F3785" s="338"/>
    </row>
    <row r="3786" spans="5:6">
      <c r="E3786" s="337"/>
      <c r="F3786" s="338"/>
    </row>
    <row r="3787" spans="5:6">
      <c r="E3787" s="337"/>
      <c r="F3787" s="338"/>
    </row>
    <row r="3788" spans="5:6">
      <c r="E3788" s="337"/>
      <c r="F3788" s="338"/>
    </row>
    <row r="3789" spans="5:6">
      <c r="E3789" s="337"/>
      <c r="F3789" s="338"/>
    </row>
    <row r="3790" spans="5:6">
      <c r="E3790" s="337"/>
      <c r="F3790" s="338"/>
    </row>
    <row r="3791" spans="5:6">
      <c r="E3791" s="337"/>
      <c r="F3791" s="338"/>
    </row>
    <row r="3792" spans="5:6">
      <c r="E3792" s="337"/>
      <c r="F3792" s="338"/>
    </row>
    <row r="3793" spans="5:6">
      <c r="E3793" s="337"/>
      <c r="F3793" s="338"/>
    </row>
    <row r="3794" spans="5:6">
      <c r="E3794" s="337"/>
      <c r="F3794" s="338"/>
    </row>
    <row r="3795" spans="5:6">
      <c r="E3795" s="337"/>
      <c r="F3795" s="338"/>
    </row>
    <row r="3796" spans="5:6">
      <c r="E3796" s="337"/>
      <c r="F3796" s="338"/>
    </row>
    <row r="3797" spans="5:6">
      <c r="E3797" s="337"/>
      <c r="F3797" s="338"/>
    </row>
    <row r="3798" spans="5:6">
      <c r="E3798" s="337"/>
      <c r="F3798" s="338"/>
    </row>
    <row r="3799" spans="5:6">
      <c r="E3799" s="337"/>
      <c r="F3799" s="338"/>
    </row>
    <row r="3800" spans="5:6">
      <c r="E3800" s="337"/>
      <c r="F3800" s="338"/>
    </row>
    <row r="3801" spans="5:6">
      <c r="E3801" s="337"/>
      <c r="F3801" s="338"/>
    </row>
    <row r="3802" spans="5:6">
      <c r="E3802" s="337"/>
      <c r="F3802" s="338"/>
    </row>
    <row r="3803" spans="5:6">
      <c r="E3803" s="337"/>
      <c r="F3803" s="338"/>
    </row>
    <row r="3804" spans="5:6">
      <c r="E3804" s="337"/>
      <c r="F3804" s="338"/>
    </row>
    <row r="3805" spans="5:6">
      <c r="E3805" s="337"/>
      <c r="F3805" s="338"/>
    </row>
    <row r="3806" spans="5:6">
      <c r="E3806" s="337"/>
      <c r="F3806" s="338"/>
    </row>
    <row r="3807" spans="5:6">
      <c r="E3807" s="337"/>
      <c r="F3807" s="338"/>
    </row>
    <row r="3808" spans="5:6">
      <c r="E3808" s="337"/>
      <c r="F3808" s="338"/>
    </row>
    <row r="3809" spans="5:6">
      <c r="E3809" s="337"/>
      <c r="F3809" s="338"/>
    </row>
    <row r="3810" spans="5:6">
      <c r="E3810" s="337"/>
      <c r="F3810" s="338"/>
    </row>
    <row r="3811" spans="5:6">
      <c r="E3811" s="337"/>
      <c r="F3811" s="338"/>
    </row>
    <row r="3812" spans="5:6">
      <c r="E3812" s="337"/>
      <c r="F3812" s="338"/>
    </row>
    <row r="3813" spans="5:6">
      <c r="E3813" s="337"/>
      <c r="F3813" s="338"/>
    </row>
    <row r="3814" spans="5:6">
      <c r="E3814" s="337"/>
      <c r="F3814" s="338"/>
    </row>
    <row r="3815" spans="5:6">
      <c r="E3815" s="337"/>
      <c r="F3815" s="338"/>
    </row>
    <row r="3816" spans="5:6">
      <c r="E3816" s="337"/>
      <c r="F3816" s="338"/>
    </row>
    <row r="3817" spans="5:6">
      <c r="E3817" s="337"/>
      <c r="F3817" s="338"/>
    </row>
    <row r="3818" spans="5:6">
      <c r="E3818" s="337"/>
      <c r="F3818" s="338"/>
    </row>
    <row r="3819" spans="5:6">
      <c r="E3819" s="337"/>
      <c r="F3819" s="338"/>
    </row>
    <row r="3820" spans="5:6">
      <c r="E3820" s="337"/>
      <c r="F3820" s="338"/>
    </row>
    <row r="3821" spans="5:6">
      <c r="E3821" s="337"/>
      <c r="F3821" s="338"/>
    </row>
    <row r="3822" spans="5:6">
      <c r="E3822" s="337"/>
      <c r="F3822" s="338"/>
    </row>
    <row r="3823" spans="5:6">
      <c r="E3823" s="337"/>
      <c r="F3823" s="338"/>
    </row>
    <row r="3824" spans="5:6">
      <c r="E3824" s="337"/>
      <c r="F3824" s="338"/>
    </row>
    <row r="3825" spans="5:6">
      <c r="E3825" s="337"/>
      <c r="F3825" s="338"/>
    </row>
    <row r="3826" spans="5:6">
      <c r="E3826" s="337"/>
      <c r="F3826" s="338"/>
    </row>
    <row r="3827" spans="5:6">
      <c r="E3827" s="337"/>
      <c r="F3827" s="338"/>
    </row>
    <row r="3828" spans="5:6">
      <c r="E3828" s="337"/>
      <c r="F3828" s="338"/>
    </row>
    <row r="3829" spans="5:6">
      <c r="E3829" s="337"/>
      <c r="F3829" s="338"/>
    </row>
    <row r="3830" spans="5:6">
      <c r="E3830" s="337"/>
      <c r="F3830" s="338"/>
    </row>
    <row r="3831" spans="5:6">
      <c r="E3831" s="337"/>
      <c r="F3831" s="338"/>
    </row>
    <row r="3832" spans="5:6">
      <c r="E3832" s="337"/>
      <c r="F3832" s="338"/>
    </row>
    <row r="3833" spans="5:6">
      <c r="E3833" s="337"/>
      <c r="F3833" s="338"/>
    </row>
    <row r="3834" spans="5:6">
      <c r="E3834" s="337"/>
      <c r="F3834" s="338"/>
    </row>
    <row r="3835" spans="5:6">
      <c r="E3835" s="337"/>
      <c r="F3835" s="338"/>
    </row>
    <row r="3836" spans="5:6">
      <c r="E3836" s="337"/>
      <c r="F3836" s="338"/>
    </row>
    <row r="3837" spans="5:6">
      <c r="E3837" s="337"/>
      <c r="F3837" s="338"/>
    </row>
    <row r="3838" spans="5:6">
      <c r="E3838" s="337"/>
      <c r="F3838" s="338"/>
    </row>
    <row r="3839" spans="5:6">
      <c r="E3839" s="337"/>
      <c r="F3839" s="338"/>
    </row>
    <row r="3840" spans="5:6">
      <c r="E3840" s="337"/>
      <c r="F3840" s="338"/>
    </row>
    <row r="3841" spans="5:6">
      <c r="E3841" s="337"/>
      <c r="F3841" s="338"/>
    </row>
    <row r="3842" spans="5:6">
      <c r="E3842" s="337"/>
      <c r="F3842" s="338"/>
    </row>
    <row r="3843" spans="5:6">
      <c r="E3843" s="337"/>
      <c r="F3843" s="338"/>
    </row>
    <row r="3844" spans="5:6">
      <c r="E3844" s="337"/>
      <c r="F3844" s="338"/>
    </row>
    <row r="3845" spans="5:6">
      <c r="E3845" s="337"/>
      <c r="F3845" s="338"/>
    </row>
    <row r="3846" spans="5:6">
      <c r="E3846" s="337"/>
      <c r="F3846" s="338"/>
    </row>
    <row r="3847" spans="5:6">
      <c r="E3847" s="337"/>
      <c r="F3847" s="338"/>
    </row>
    <row r="3848" spans="5:6">
      <c r="E3848" s="337"/>
      <c r="F3848" s="338"/>
    </row>
    <row r="3849" spans="5:6">
      <c r="E3849" s="337"/>
      <c r="F3849" s="338"/>
    </row>
    <row r="3850" spans="5:6">
      <c r="E3850" s="337"/>
      <c r="F3850" s="338"/>
    </row>
    <row r="3851" spans="5:6">
      <c r="E3851" s="337"/>
      <c r="F3851" s="338"/>
    </row>
    <row r="3852" spans="5:6">
      <c r="E3852" s="337"/>
      <c r="F3852" s="338"/>
    </row>
    <row r="3853" spans="5:6">
      <c r="E3853" s="337"/>
      <c r="F3853" s="338"/>
    </row>
    <row r="3854" spans="5:6">
      <c r="E3854" s="337"/>
      <c r="F3854" s="338"/>
    </row>
    <row r="3855" spans="5:6">
      <c r="E3855" s="337"/>
      <c r="F3855" s="338"/>
    </row>
    <row r="3856" spans="5:6">
      <c r="E3856" s="337"/>
      <c r="F3856" s="338"/>
    </row>
    <row r="3857" spans="5:6">
      <c r="E3857" s="337"/>
      <c r="F3857" s="338"/>
    </row>
    <row r="3858" spans="5:6">
      <c r="E3858" s="337"/>
      <c r="F3858" s="338"/>
    </row>
    <row r="3859" spans="5:6">
      <c r="E3859" s="337"/>
      <c r="F3859" s="338"/>
    </row>
    <row r="3860" spans="5:6">
      <c r="E3860" s="337"/>
      <c r="F3860" s="338"/>
    </row>
    <row r="3861" spans="5:6">
      <c r="E3861" s="337"/>
      <c r="F3861" s="338"/>
    </row>
    <row r="3862" spans="5:6">
      <c r="E3862" s="337"/>
      <c r="F3862" s="338"/>
    </row>
    <row r="3863" spans="5:6">
      <c r="E3863" s="337"/>
      <c r="F3863" s="338"/>
    </row>
    <row r="3864" spans="5:6">
      <c r="E3864" s="337"/>
      <c r="F3864" s="338"/>
    </row>
    <row r="3865" spans="5:6">
      <c r="E3865" s="337"/>
      <c r="F3865" s="338"/>
    </row>
    <row r="3866" spans="5:6">
      <c r="E3866" s="337"/>
      <c r="F3866" s="338"/>
    </row>
    <row r="3867" spans="5:6">
      <c r="E3867" s="337"/>
      <c r="F3867" s="338"/>
    </row>
    <row r="3868" spans="5:6">
      <c r="E3868" s="337"/>
      <c r="F3868" s="338"/>
    </row>
    <row r="3869" spans="5:6">
      <c r="E3869" s="337"/>
      <c r="F3869" s="338"/>
    </row>
    <row r="3870" spans="5:6">
      <c r="E3870" s="337"/>
      <c r="F3870" s="338"/>
    </row>
    <row r="3871" spans="5:6">
      <c r="E3871" s="337"/>
      <c r="F3871" s="338"/>
    </row>
    <row r="3872" spans="5:6">
      <c r="E3872" s="337"/>
      <c r="F3872" s="338"/>
    </row>
    <row r="3873" spans="5:6">
      <c r="E3873" s="337"/>
      <c r="F3873" s="338"/>
    </row>
    <row r="3874" spans="5:6">
      <c r="E3874" s="337"/>
      <c r="F3874" s="338"/>
    </row>
    <row r="3875" spans="5:6">
      <c r="E3875" s="337"/>
      <c r="F3875" s="338"/>
    </row>
    <row r="3876" spans="5:6">
      <c r="E3876" s="337"/>
      <c r="F3876" s="338"/>
    </row>
    <row r="3877" spans="5:6">
      <c r="E3877" s="337"/>
      <c r="F3877" s="338"/>
    </row>
    <row r="3878" spans="5:6">
      <c r="E3878" s="337"/>
      <c r="F3878" s="338"/>
    </row>
    <row r="3879" spans="5:6">
      <c r="E3879" s="337"/>
      <c r="F3879" s="338"/>
    </row>
    <row r="3880" spans="5:6">
      <c r="E3880" s="337"/>
      <c r="F3880" s="338"/>
    </row>
    <row r="3881" spans="5:6">
      <c r="E3881" s="337"/>
      <c r="F3881" s="338"/>
    </row>
    <row r="3882" spans="5:6">
      <c r="E3882" s="337"/>
      <c r="F3882" s="338"/>
    </row>
    <row r="3883" spans="5:6">
      <c r="E3883" s="337"/>
      <c r="F3883" s="338"/>
    </row>
    <row r="3884" spans="5:6">
      <c r="E3884" s="337"/>
      <c r="F3884" s="338"/>
    </row>
    <row r="3885" spans="5:6">
      <c r="E3885" s="337"/>
      <c r="F3885" s="338"/>
    </row>
    <row r="3886" spans="5:6">
      <c r="E3886" s="337"/>
      <c r="F3886" s="338"/>
    </row>
    <row r="3887" spans="5:6">
      <c r="E3887" s="337"/>
      <c r="F3887" s="338"/>
    </row>
    <row r="3888" spans="5:6">
      <c r="E3888" s="337"/>
      <c r="F3888" s="338"/>
    </row>
    <row r="3889" spans="5:6">
      <c r="E3889" s="337"/>
      <c r="F3889" s="338"/>
    </row>
    <row r="3890" spans="5:6">
      <c r="E3890" s="337"/>
      <c r="F3890" s="338"/>
    </row>
    <row r="3891" spans="5:6">
      <c r="E3891" s="337"/>
      <c r="F3891" s="338"/>
    </row>
    <row r="3892" spans="5:6">
      <c r="E3892" s="337"/>
      <c r="F3892" s="338"/>
    </row>
    <row r="3893" spans="5:6">
      <c r="E3893" s="337"/>
      <c r="F3893" s="338"/>
    </row>
    <row r="3894" spans="5:6">
      <c r="E3894" s="337"/>
      <c r="F3894" s="338"/>
    </row>
    <row r="3895" spans="5:6">
      <c r="E3895" s="337"/>
      <c r="F3895" s="338"/>
    </row>
    <row r="3896" spans="5:6">
      <c r="E3896" s="337"/>
      <c r="F3896" s="338"/>
    </row>
    <row r="3897" spans="5:6">
      <c r="E3897" s="337"/>
      <c r="F3897" s="338"/>
    </row>
    <row r="3898" spans="5:6">
      <c r="E3898" s="337"/>
      <c r="F3898" s="338"/>
    </row>
    <row r="3899" spans="5:6">
      <c r="E3899" s="337"/>
      <c r="F3899" s="338"/>
    </row>
    <row r="3900" spans="5:6">
      <c r="E3900" s="337"/>
      <c r="F3900" s="338"/>
    </row>
    <row r="3901" spans="5:6">
      <c r="E3901" s="337"/>
      <c r="F3901" s="338"/>
    </row>
    <row r="3902" spans="5:6">
      <c r="E3902" s="337"/>
      <c r="F3902" s="338"/>
    </row>
    <row r="3903" spans="5:6">
      <c r="E3903" s="337"/>
      <c r="F3903" s="338"/>
    </row>
    <row r="3904" spans="5:6">
      <c r="E3904" s="337"/>
      <c r="F3904" s="338"/>
    </row>
    <row r="3905" spans="5:6">
      <c r="E3905" s="337"/>
      <c r="F3905" s="338"/>
    </row>
    <row r="3906" spans="5:6">
      <c r="E3906" s="337"/>
      <c r="F3906" s="338"/>
    </row>
    <row r="3907" spans="5:6">
      <c r="E3907" s="337"/>
      <c r="F3907" s="338"/>
    </row>
    <row r="3908" spans="5:6">
      <c r="E3908" s="337"/>
      <c r="F3908" s="338"/>
    </row>
    <row r="3909" spans="5:6">
      <c r="E3909" s="337"/>
      <c r="F3909" s="338"/>
    </row>
    <row r="3910" spans="5:6">
      <c r="E3910" s="337"/>
      <c r="F3910" s="338"/>
    </row>
    <row r="3911" spans="5:6">
      <c r="E3911" s="337"/>
      <c r="F3911" s="338"/>
    </row>
    <row r="3912" spans="5:6">
      <c r="E3912" s="337"/>
      <c r="F3912" s="338"/>
    </row>
    <row r="3913" spans="5:6">
      <c r="E3913" s="337"/>
      <c r="F3913" s="338"/>
    </row>
    <row r="3914" spans="5:6">
      <c r="E3914" s="337"/>
      <c r="F3914" s="338"/>
    </row>
    <row r="3915" spans="5:6">
      <c r="E3915" s="337"/>
      <c r="F3915" s="338"/>
    </row>
    <row r="3916" spans="5:6">
      <c r="E3916" s="337"/>
      <c r="F3916" s="338"/>
    </row>
    <row r="3917" spans="5:6">
      <c r="E3917" s="337"/>
      <c r="F3917" s="338"/>
    </row>
    <row r="3918" spans="5:6">
      <c r="E3918" s="337"/>
      <c r="F3918" s="338"/>
    </row>
    <row r="3919" spans="5:6">
      <c r="E3919" s="337"/>
      <c r="F3919" s="338"/>
    </row>
    <row r="3920" spans="5:6">
      <c r="E3920" s="337"/>
      <c r="F3920" s="338"/>
    </row>
    <row r="3921" spans="5:6">
      <c r="E3921" s="337"/>
      <c r="F3921" s="338"/>
    </row>
    <row r="3922" spans="5:6">
      <c r="E3922" s="337"/>
      <c r="F3922" s="338"/>
    </row>
    <row r="3923" spans="5:6">
      <c r="E3923" s="337"/>
      <c r="F3923" s="338"/>
    </row>
    <row r="3924" spans="5:6">
      <c r="E3924" s="337"/>
      <c r="F3924" s="338"/>
    </row>
    <row r="3925" spans="5:6">
      <c r="E3925" s="337"/>
      <c r="F3925" s="338"/>
    </row>
    <row r="3926" spans="5:6">
      <c r="E3926" s="337"/>
      <c r="F3926" s="338"/>
    </row>
    <row r="3927" spans="5:6">
      <c r="E3927" s="337"/>
      <c r="F3927" s="338"/>
    </row>
    <row r="3928" spans="5:6">
      <c r="E3928" s="337"/>
      <c r="F3928" s="338"/>
    </row>
    <row r="3929" spans="5:6">
      <c r="E3929" s="337"/>
      <c r="F3929" s="338"/>
    </row>
    <row r="3930" spans="5:6">
      <c r="E3930" s="337"/>
      <c r="F3930" s="338"/>
    </row>
    <row r="3931" spans="5:6">
      <c r="E3931" s="337"/>
      <c r="F3931" s="338"/>
    </row>
    <row r="3932" spans="5:6">
      <c r="E3932" s="337"/>
      <c r="F3932" s="338"/>
    </row>
    <row r="3933" spans="5:6">
      <c r="E3933" s="337"/>
      <c r="F3933" s="338"/>
    </row>
    <row r="3934" spans="5:6">
      <c r="E3934" s="337"/>
      <c r="F3934" s="338"/>
    </row>
    <row r="3935" spans="5:6">
      <c r="E3935" s="337"/>
      <c r="F3935" s="338"/>
    </row>
    <row r="3936" spans="5:6">
      <c r="E3936" s="337"/>
      <c r="F3936" s="338"/>
    </row>
    <row r="3937" spans="5:6">
      <c r="E3937" s="337"/>
      <c r="F3937" s="338"/>
    </row>
    <row r="3938" spans="5:6">
      <c r="E3938" s="337"/>
      <c r="F3938" s="338"/>
    </row>
    <row r="3939" spans="5:6">
      <c r="E3939" s="337"/>
      <c r="F3939" s="338"/>
    </row>
    <row r="3940" spans="5:6">
      <c r="E3940" s="337"/>
      <c r="F3940" s="338"/>
    </row>
    <row r="3941" spans="5:6">
      <c r="E3941" s="337"/>
      <c r="F3941" s="338"/>
    </row>
    <row r="3942" spans="5:6">
      <c r="E3942" s="337"/>
      <c r="F3942" s="338"/>
    </row>
    <row r="3943" spans="5:6">
      <c r="E3943" s="337"/>
      <c r="F3943" s="338"/>
    </row>
    <row r="3944" spans="5:6">
      <c r="E3944" s="337"/>
      <c r="F3944" s="338"/>
    </row>
    <row r="3945" spans="5:6">
      <c r="E3945" s="337"/>
      <c r="F3945" s="338"/>
    </row>
    <row r="3946" spans="5:6">
      <c r="E3946" s="337"/>
      <c r="F3946" s="338"/>
    </row>
    <row r="3947" spans="5:6">
      <c r="E3947" s="337"/>
      <c r="F3947" s="338"/>
    </row>
    <row r="3948" spans="5:6">
      <c r="E3948" s="337"/>
      <c r="F3948" s="338"/>
    </row>
    <row r="3949" spans="5:6">
      <c r="E3949" s="337"/>
      <c r="F3949" s="338"/>
    </row>
    <row r="3950" spans="5:6">
      <c r="E3950" s="337"/>
      <c r="F3950" s="338"/>
    </row>
    <row r="3951" spans="5:6">
      <c r="E3951" s="337"/>
      <c r="F3951" s="338"/>
    </row>
    <row r="3952" spans="5:6">
      <c r="E3952" s="337"/>
      <c r="F3952" s="338"/>
    </row>
    <row r="3953" spans="5:6">
      <c r="E3953" s="337"/>
      <c r="F3953" s="338"/>
    </row>
    <row r="3954" spans="5:6">
      <c r="E3954" s="337"/>
      <c r="F3954" s="338"/>
    </row>
    <row r="3955" spans="5:6">
      <c r="E3955" s="337"/>
      <c r="F3955" s="338"/>
    </row>
    <row r="3956" spans="5:6">
      <c r="E3956" s="337"/>
      <c r="F3956" s="338"/>
    </row>
    <row r="3957" spans="5:6">
      <c r="E3957" s="337"/>
      <c r="F3957" s="338"/>
    </row>
    <row r="3958" spans="5:6">
      <c r="E3958" s="337"/>
      <c r="F3958" s="338"/>
    </row>
    <row r="3959" spans="5:6">
      <c r="E3959" s="337"/>
      <c r="F3959" s="338"/>
    </row>
  </sheetData>
  <mergeCells count="3959">
    <mergeCell ref="E13:F13"/>
    <mergeCell ref="E14:F14"/>
    <mergeCell ref="E15:F15"/>
    <mergeCell ref="E16:F16"/>
    <mergeCell ref="E17:F17"/>
    <mergeCell ref="E18:F18"/>
    <mergeCell ref="E7:F7"/>
    <mergeCell ref="E8:F8"/>
    <mergeCell ref="E9:F9"/>
    <mergeCell ref="E10:F10"/>
    <mergeCell ref="E11:F11"/>
    <mergeCell ref="E12:F12"/>
    <mergeCell ref="E1:F1"/>
    <mergeCell ref="E2:F2"/>
    <mergeCell ref="E3:F3"/>
    <mergeCell ref="E4:F4"/>
    <mergeCell ref="E5:F5"/>
    <mergeCell ref="E6:F6"/>
    <mergeCell ref="E31:F31"/>
    <mergeCell ref="E32:F32"/>
    <mergeCell ref="E33:F33"/>
    <mergeCell ref="E34:F34"/>
    <mergeCell ref="E35:F35"/>
    <mergeCell ref="E36:F36"/>
    <mergeCell ref="E25:F25"/>
    <mergeCell ref="E26:F26"/>
    <mergeCell ref="E27:F27"/>
    <mergeCell ref="E28:F28"/>
    <mergeCell ref="E29:F29"/>
    <mergeCell ref="E30:F30"/>
    <mergeCell ref="E19:F19"/>
    <mergeCell ref="E20:F20"/>
    <mergeCell ref="E21:F21"/>
    <mergeCell ref="E22:F22"/>
    <mergeCell ref="E23:F23"/>
    <mergeCell ref="E24:F24"/>
    <mergeCell ref="E49:F49"/>
    <mergeCell ref="E50:F50"/>
    <mergeCell ref="E51:F51"/>
    <mergeCell ref="E52:F52"/>
    <mergeCell ref="E53:F53"/>
    <mergeCell ref="E54:F54"/>
    <mergeCell ref="E43:F43"/>
    <mergeCell ref="E44:F44"/>
    <mergeCell ref="E45:F45"/>
    <mergeCell ref="E46:F46"/>
    <mergeCell ref="E47:F47"/>
    <mergeCell ref="E48:F48"/>
    <mergeCell ref="E37:F37"/>
    <mergeCell ref="E38:F38"/>
    <mergeCell ref="E39:F39"/>
    <mergeCell ref="E40:F40"/>
    <mergeCell ref="E41:F41"/>
    <mergeCell ref="E42:F42"/>
    <mergeCell ref="E67:F67"/>
    <mergeCell ref="E68:F68"/>
    <mergeCell ref="E69:F69"/>
    <mergeCell ref="E70:F70"/>
    <mergeCell ref="E71:F71"/>
    <mergeCell ref="E72:F72"/>
    <mergeCell ref="E61:F61"/>
    <mergeCell ref="E62:F62"/>
    <mergeCell ref="E63:F63"/>
    <mergeCell ref="E64:F64"/>
    <mergeCell ref="E65:F65"/>
    <mergeCell ref="E66:F66"/>
    <mergeCell ref="E55:F55"/>
    <mergeCell ref="E56:F56"/>
    <mergeCell ref="E57:F57"/>
    <mergeCell ref="E58:F58"/>
    <mergeCell ref="E59:F59"/>
    <mergeCell ref="E60:F60"/>
    <mergeCell ref="E85:F85"/>
    <mergeCell ref="E86:F86"/>
    <mergeCell ref="E87:F87"/>
    <mergeCell ref="E88:F88"/>
    <mergeCell ref="E89:F89"/>
    <mergeCell ref="E90:F90"/>
    <mergeCell ref="E79:F79"/>
    <mergeCell ref="E80:F80"/>
    <mergeCell ref="E81:F81"/>
    <mergeCell ref="E82:F82"/>
    <mergeCell ref="E83:F83"/>
    <mergeCell ref="E84:F84"/>
    <mergeCell ref="E73:F73"/>
    <mergeCell ref="E74:F74"/>
    <mergeCell ref="E75:F75"/>
    <mergeCell ref="E76:F76"/>
    <mergeCell ref="E77:F77"/>
    <mergeCell ref="E78:F78"/>
    <mergeCell ref="E103:F103"/>
    <mergeCell ref="E104:F104"/>
    <mergeCell ref="E105:F105"/>
    <mergeCell ref="E106:F106"/>
    <mergeCell ref="E107:F107"/>
    <mergeCell ref="E108:F108"/>
    <mergeCell ref="E97:F97"/>
    <mergeCell ref="E98:F98"/>
    <mergeCell ref="E99:F99"/>
    <mergeCell ref="E100:F100"/>
    <mergeCell ref="E101:F101"/>
    <mergeCell ref="E102:F102"/>
    <mergeCell ref="E91:F91"/>
    <mergeCell ref="E92:F92"/>
    <mergeCell ref="E93:F93"/>
    <mergeCell ref="E94:F94"/>
    <mergeCell ref="E95:F95"/>
    <mergeCell ref="E96:F96"/>
    <mergeCell ref="E121:F121"/>
    <mergeCell ref="E122:F122"/>
    <mergeCell ref="E123:F123"/>
    <mergeCell ref="E124:F124"/>
    <mergeCell ref="E125:F125"/>
    <mergeCell ref="E126:F126"/>
    <mergeCell ref="E115:F115"/>
    <mergeCell ref="E116:F116"/>
    <mergeCell ref="E117:F117"/>
    <mergeCell ref="E118:F118"/>
    <mergeCell ref="E119:F119"/>
    <mergeCell ref="E120:F120"/>
    <mergeCell ref="E109:F109"/>
    <mergeCell ref="E110:F110"/>
    <mergeCell ref="E111:F111"/>
    <mergeCell ref="E112:F112"/>
    <mergeCell ref="E113:F113"/>
    <mergeCell ref="E114:F114"/>
    <mergeCell ref="E139:F139"/>
    <mergeCell ref="E140:F140"/>
    <mergeCell ref="E141:F141"/>
    <mergeCell ref="E142:F142"/>
    <mergeCell ref="E143:F143"/>
    <mergeCell ref="E144:F144"/>
    <mergeCell ref="E133:F133"/>
    <mergeCell ref="E134:F134"/>
    <mergeCell ref="E135:F135"/>
    <mergeCell ref="E136:F136"/>
    <mergeCell ref="E137:F137"/>
    <mergeCell ref="E138:F138"/>
    <mergeCell ref="E127:F127"/>
    <mergeCell ref="E128:F128"/>
    <mergeCell ref="E129:F129"/>
    <mergeCell ref="E130:F130"/>
    <mergeCell ref="E131:F131"/>
    <mergeCell ref="E132:F132"/>
    <mergeCell ref="E157:F157"/>
    <mergeCell ref="E158:F158"/>
    <mergeCell ref="E159:F159"/>
    <mergeCell ref="E160:F160"/>
    <mergeCell ref="E161:F161"/>
    <mergeCell ref="E162:F162"/>
    <mergeCell ref="E151:F151"/>
    <mergeCell ref="E152:F152"/>
    <mergeCell ref="E153:F153"/>
    <mergeCell ref="E154:F154"/>
    <mergeCell ref="E155:F155"/>
    <mergeCell ref="E156:F156"/>
    <mergeCell ref="E145:F145"/>
    <mergeCell ref="E146:F146"/>
    <mergeCell ref="E147:F147"/>
    <mergeCell ref="E148:F148"/>
    <mergeCell ref="E149:F149"/>
    <mergeCell ref="E150:F150"/>
    <mergeCell ref="E175:F175"/>
    <mergeCell ref="E176:F176"/>
    <mergeCell ref="E177:F177"/>
    <mergeCell ref="E178:F178"/>
    <mergeCell ref="E179:F179"/>
    <mergeCell ref="E180:F180"/>
    <mergeCell ref="E169:F169"/>
    <mergeCell ref="E170:F170"/>
    <mergeCell ref="E171:F171"/>
    <mergeCell ref="E172:F172"/>
    <mergeCell ref="E173:F173"/>
    <mergeCell ref="E174:F174"/>
    <mergeCell ref="E163:F163"/>
    <mergeCell ref="E164:F164"/>
    <mergeCell ref="E165:F165"/>
    <mergeCell ref="E166:F166"/>
    <mergeCell ref="E167:F167"/>
    <mergeCell ref="E168:F168"/>
    <mergeCell ref="E193:F193"/>
    <mergeCell ref="E194:F194"/>
    <mergeCell ref="E195:F195"/>
    <mergeCell ref="E196:F196"/>
    <mergeCell ref="E197:F197"/>
    <mergeCell ref="E198:F198"/>
    <mergeCell ref="E187:F187"/>
    <mergeCell ref="E188:F188"/>
    <mergeCell ref="E189:F189"/>
    <mergeCell ref="E190:F190"/>
    <mergeCell ref="E191:F191"/>
    <mergeCell ref="E192:F192"/>
    <mergeCell ref="E181:F181"/>
    <mergeCell ref="E182:F182"/>
    <mergeCell ref="E183:F183"/>
    <mergeCell ref="E184:F184"/>
    <mergeCell ref="E185:F185"/>
    <mergeCell ref="E186:F186"/>
    <mergeCell ref="E211:F211"/>
    <mergeCell ref="E212:F212"/>
    <mergeCell ref="E213:F213"/>
    <mergeCell ref="E214:F214"/>
    <mergeCell ref="E215:F215"/>
    <mergeCell ref="E216:F216"/>
    <mergeCell ref="E205:F205"/>
    <mergeCell ref="E206:F206"/>
    <mergeCell ref="E207:F207"/>
    <mergeCell ref="E208:F208"/>
    <mergeCell ref="E209:F209"/>
    <mergeCell ref="E210:F210"/>
    <mergeCell ref="E199:F199"/>
    <mergeCell ref="E200:F200"/>
    <mergeCell ref="E201:F201"/>
    <mergeCell ref="E202:F202"/>
    <mergeCell ref="E203:F203"/>
    <mergeCell ref="E204:F204"/>
    <mergeCell ref="E229:F229"/>
    <mergeCell ref="E230:F230"/>
    <mergeCell ref="E231:F231"/>
    <mergeCell ref="E232:F232"/>
    <mergeCell ref="E233:F233"/>
    <mergeCell ref="E234:F234"/>
    <mergeCell ref="E223:F223"/>
    <mergeCell ref="E224:F224"/>
    <mergeCell ref="E225:F225"/>
    <mergeCell ref="E226:F226"/>
    <mergeCell ref="E227:F227"/>
    <mergeCell ref="E228:F228"/>
    <mergeCell ref="E217:F217"/>
    <mergeCell ref="E218:F218"/>
    <mergeCell ref="E219:F219"/>
    <mergeCell ref="E220:F220"/>
    <mergeCell ref="E221:F221"/>
    <mergeCell ref="E222:F222"/>
    <mergeCell ref="E247:F247"/>
    <mergeCell ref="E248:F248"/>
    <mergeCell ref="E249:F249"/>
    <mergeCell ref="E250:F250"/>
    <mergeCell ref="E251:F251"/>
    <mergeCell ref="E252:F252"/>
    <mergeCell ref="E241:F241"/>
    <mergeCell ref="E242:F242"/>
    <mergeCell ref="E243:F243"/>
    <mergeCell ref="E244:F244"/>
    <mergeCell ref="E245:F245"/>
    <mergeCell ref="E246:F246"/>
    <mergeCell ref="E235:F235"/>
    <mergeCell ref="E236:F236"/>
    <mergeCell ref="E237:F237"/>
    <mergeCell ref="E238:F238"/>
    <mergeCell ref="E239:F239"/>
    <mergeCell ref="E240:F240"/>
    <mergeCell ref="E265:F265"/>
    <mergeCell ref="E266:F266"/>
    <mergeCell ref="E267:F267"/>
    <mergeCell ref="E268:F268"/>
    <mergeCell ref="E269:F269"/>
    <mergeCell ref="E270:F270"/>
    <mergeCell ref="E259:F259"/>
    <mergeCell ref="E260:F260"/>
    <mergeCell ref="E261:F261"/>
    <mergeCell ref="E262:F262"/>
    <mergeCell ref="E263:F263"/>
    <mergeCell ref="E264:F264"/>
    <mergeCell ref="E253:F253"/>
    <mergeCell ref="E254:F254"/>
    <mergeCell ref="E255:F255"/>
    <mergeCell ref="E256:F256"/>
    <mergeCell ref="E257:F257"/>
    <mergeCell ref="E258:F258"/>
    <mergeCell ref="E283:F283"/>
    <mergeCell ref="E284:F284"/>
    <mergeCell ref="E285:F285"/>
    <mergeCell ref="E286:F286"/>
    <mergeCell ref="E287:F287"/>
    <mergeCell ref="E288:F288"/>
    <mergeCell ref="E277:F277"/>
    <mergeCell ref="E278:F278"/>
    <mergeCell ref="E279:F279"/>
    <mergeCell ref="E280:F280"/>
    <mergeCell ref="E281:F281"/>
    <mergeCell ref="E282:F282"/>
    <mergeCell ref="E271:F271"/>
    <mergeCell ref="E272:F272"/>
    <mergeCell ref="E273:F273"/>
    <mergeCell ref="E274:F274"/>
    <mergeCell ref="E275:F275"/>
    <mergeCell ref="E276:F276"/>
    <mergeCell ref="E301:F301"/>
    <mergeCell ref="E302:F302"/>
    <mergeCell ref="E303:F303"/>
    <mergeCell ref="E304:F304"/>
    <mergeCell ref="E305:F305"/>
    <mergeCell ref="E306:F306"/>
    <mergeCell ref="E295:F295"/>
    <mergeCell ref="E296:F296"/>
    <mergeCell ref="E297:F297"/>
    <mergeCell ref="E298:F298"/>
    <mergeCell ref="E299:F299"/>
    <mergeCell ref="E300:F300"/>
    <mergeCell ref="E289:F289"/>
    <mergeCell ref="E290:F290"/>
    <mergeCell ref="E291:F291"/>
    <mergeCell ref="E292:F292"/>
    <mergeCell ref="E293:F293"/>
    <mergeCell ref="E294:F294"/>
    <mergeCell ref="E319:F319"/>
    <mergeCell ref="E320:F320"/>
    <mergeCell ref="E321:F321"/>
    <mergeCell ref="E322:F322"/>
    <mergeCell ref="E323:F323"/>
    <mergeCell ref="E324:F324"/>
    <mergeCell ref="E313:F313"/>
    <mergeCell ref="E314:F314"/>
    <mergeCell ref="E315:F315"/>
    <mergeCell ref="E316:F316"/>
    <mergeCell ref="E317:F317"/>
    <mergeCell ref="E318:F318"/>
    <mergeCell ref="E307:F307"/>
    <mergeCell ref="E308:F308"/>
    <mergeCell ref="E309:F309"/>
    <mergeCell ref="E310:F310"/>
    <mergeCell ref="E311:F311"/>
    <mergeCell ref="E312:F312"/>
    <mergeCell ref="E337:F337"/>
    <mergeCell ref="E338:F338"/>
    <mergeCell ref="E339:F339"/>
    <mergeCell ref="E340:F340"/>
    <mergeCell ref="E341:F341"/>
    <mergeCell ref="E342:F342"/>
    <mergeCell ref="E331:F331"/>
    <mergeCell ref="E332:F332"/>
    <mergeCell ref="E333:F333"/>
    <mergeCell ref="E334:F334"/>
    <mergeCell ref="E335:F335"/>
    <mergeCell ref="E336:F336"/>
    <mergeCell ref="E325:F325"/>
    <mergeCell ref="E326:F326"/>
    <mergeCell ref="E327:F327"/>
    <mergeCell ref="E328:F328"/>
    <mergeCell ref="E329:F329"/>
    <mergeCell ref="E330:F330"/>
    <mergeCell ref="E355:F355"/>
    <mergeCell ref="E356:F356"/>
    <mergeCell ref="E357:F357"/>
    <mergeCell ref="E358:F358"/>
    <mergeCell ref="E359:F359"/>
    <mergeCell ref="E360:F360"/>
    <mergeCell ref="E349:F349"/>
    <mergeCell ref="E350:F350"/>
    <mergeCell ref="E351:F351"/>
    <mergeCell ref="E352:F352"/>
    <mergeCell ref="E353:F353"/>
    <mergeCell ref="E354:F354"/>
    <mergeCell ref="E343:F343"/>
    <mergeCell ref="E344:F344"/>
    <mergeCell ref="E345:F345"/>
    <mergeCell ref="E346:F346"/>
    <mergeCell ref="E347:F347"/>
    <mergeCell ref="E348:F348"/>
    <mergeCell ref="E373:F373"/>
    <mergeCell ref="E374:F374"/>
    <mergeCell ref="E375:F375"/>
    <mergeCell ref="E376:F376"/>
    <mergeCell ref="E377:F377"/>
    <mergeCell ref="E378:F378"/>
    <mergeCell ref="E367:F367"/>
    <mergeCell ref="E368:F368"/>
    <mergeCell ref="E369:F369"/>
    <mergeCell ref="E370:F370"/>
    <mergeCell ref="E371:F371"/>
    <mergeCell ref="E372:F372"/>
    <mergeCell ref="E361:F361"/>
    <mergeCell ref="E362:F362"/>
    <mergeCell ref="E363:F363"/>
    <mergeCell ref="E364:F364"/>
    <mergeCell ref="E365:F365"/>
    <mergeCell ref="E366:F366"/>
    <mergeCell ref="E391:F391"/>
    <mergeCell ref="E392:F392"/>
    <mergeCell ref="E393:F393"/>
    <mergeCell ref="E394:F394"/>
    <mergeCell ref="E395:F395"/>
    <mergeCell ref="E396:F396"/>
    <mergeCell ref="E385:F385"/>
    <mergeCell ref="E386:F386"/>
    <mergeCell ref="E387:F387"/>
    <mergeCell ref="E388:F388"/>
    <mergeCell ref="E389:F389"/>
    <mergeCell ref="E390:F390"/>
    <mergeCell ref="E379:F379"/>
    <mergeCell ref="E380:F380"/>
    <mergeCell ref="E381:F381"/>
    <mergeCell ref="E382:F382"/>
    <mergeCell ref="E383:F383"/>
    <mergeCell ref="E384:F384"/>
    <mergeCell ref="E409:F409"/>
    <mergeCell ref="E410:F410"/>
    <mergeCell ref="E411:F411"/>
    <mergeCell ref="E412:F412"/>
    <mergeCell ref="E413:F413"/>
    <mergeCell ref="E414:F414"/>
    <mergeCell ref="E403:F403"/>
    <mergeCell ref="E404:F404"/>
    <mergeCell ref="E405:F405"/>
    <mergeCell ref="E406:F406"/>
    <mergeCell ref="E407:F407"/>
    <mergeCell ref="E408:F408"/>
    <mergeCell ref="E397:F397"/>
    <mergeCell ref="E398:F398"/>
    <mergeCell ref="E399:F399"/>
    <mergeCell ref="E400:F400"/>
    <mergeCell ref="E401:F401"/>
    <mergeCell ref="E402:F402"/>
    <mergeCell ref="E427:F427"/>
    <mergeCell ref="E428:F428"/>
    <mergeCell ref="E429:F429"/>
    <mergeCell ref="E430:F430"/>
    <mergeCell ref="E431:F431"/>
    <mergeCell ref="E432:F432"/>
    <mergeCell ref="E421:F421"/>
    <mergeCell ref="E422:F422"/>
    <mergeCell ref="E423:F423"/>
    <mergeCell ref="E424:F424"/>
    <mergeCell ref="E425:F425"/>
    <mergeCell ref="E426:F426"/>
    <mergeCell ref="E415:F415"/>
    <mergeCell ref="E416:F416"/>
    <mergeCell ref="E417:F417"/>
    <mergeCell ref="E418:F418"/>
    <mergeCell ref="E419:F419"/>
    <mergeCell ref="E420:F420"/>
    <mergeCell ref="E445:F445"/>
    <mergeCell ref="E446:F446"/>
    <mergeCell ref="E447:F447"/>
    <mergeCell ref="E448:F448"/>
    <mergeCell ref="E449:F449"/>
    <mergeCell ref="E450:F450"/>
    <mergeCell ref="E439:F439"/>
    <mergeCell ref="E440:F440"/>
    <mergeCell ref="E441:F441"/>
    <mergeCell ref="E442:F442"/>
    <mergeCell ref="E443:F443"/>
    <mergeCell ref="E444:F444"/>
    <mergeCell ref="E433:F433"/>
    <mergeCell ref="E434:F434"/>
    <mergeCell ref="E435:F435"/>
    <mergeCell ref="E436:F436"/>
    <mergeCell ref="E437:F437"/>
    <mergeCell ref="E438:F438"/>
    <mergeCell ref="E463:F463"/>
    <mergeCell ref="E464:F464"/>
    <mergeCell ref="E465:F465"/>
    <mergeCell ref="E466:F466"/>
    <mergeCell ref="E467:F467"/>
    <mergeCell ref="E468:F468"/>
    <mergeCell ref="E457:F457"/>
    <mergeCell ref="E458:F458"/>
    <mergeCell ref="E459:F459"/>
    <mergeCell ref="E460:F460"/>
    <mergeCell ref="E461:F461"/>
    <mergeCell ref="E462:F462"/>
    <mergeCell ref="E451:F451"/>
    <mergeCell ref="E452:F452"/>
    <mergeCell ref="E453:F453"/>
    <mergeCell ref="E454:F454"/>
    <mergeCell ref="E455:F455"/>
    <mergeCell ref="E456:F456"/>
    <mergeCell ref="E481:F481"/>
    <mergeCell ref="E482:F482"/>
    <mergeCell ref="E483:F483"/>
    <mergeCell ref="E484:F484"/>
    <mergeCell ref="E485:F485"/>
    <mergeCell ref="E486:F486"/>
    <mergeCell ref="E475:F475"/>
    <mergeCell ref="E476:F476"/>
    <mergeCell ref="E477:F477"/>
    <mergeCell ref="E478:F478"/>
    <mergeCell ref="E479:F479"/>
    <mergeCell ref="E480:F480"/>
    <mergeCell ref="E469:F469"/>
    <mergeCell ref="E470:F470"/>
    <mergeCell ref="E471:F471"/>
    <mergeCell ref="E472:F472"/>
    <mergeCell ref="E473:F473"/>
    <mergeCell ref="E474:F474"/>
    <mergeCell ref="E499:F499"/>
    <mergeCell ref="E500:F500"/>
    <mergeCell ref="E501:F501"/>
    <mergeCell ref="E502:F502"/>
    <mergeCell ref="E503:F503"/>
    <mergeCell ref="E504:F504"/>
    <mergeCell ref="E493:F493"/>
    <mergeCell ref="E494:F494"/>
    <mergeCell ref="E495:F495"/>
    <mergeCell ref="E496:F496"/>
    <mergeCell ref="E497:F497"/>
    <mergeCell ref="E498:F498"/>
    <mergeCell ref="E487:F487"/>
    <mergeCell ref="E488:F488"/>
    <mergeCell ref="E489:F489"/>
    <mergeCell ref="E490:F490"/>
    <mergeCell ref="E491:F491"/>
    <mergeCell ref="E492:F492"/>
    <mergeCell ref="E517:F517"/>
    <mergeCell ref="E518:F518"/>
    <mergeCell ref="E519:F519"/>
    <mergeCell ref="E520:F520"/>
    <mergeCell ref="E521:F521"/>
    <mergeCell ref="E522:F522"/>
    <mergeCell ref="E511:F511"/>
    <mergeCell ref="E512:F512"/>
    <mergeCell ref="E513:F513"/>
    <mergeCell ref="E514:F514"/>
    <mergeCell ref="E515:F515"/>
    <mergeCell ref="E516:F516"/>
    <mergeCell ref="E505:F505"/>
    <mergeCell ref="E506:F506"/>
    <mergeCell ref="E507:F507"/>
    <mergeCell ref="E508:F508"/>
    <mergeCell ref="E509:F509"/>
    <mergeCell ref="E510:F510"/>
    <mergeCell ref="E535:F535"/>
    <mergeCell ref="E536:F536"/>
    <mergeCell ref="E537:F537"/>
    <mergeCell ref="E538:F538"/>
    <mergeCell ref="E539:F539"/>
    <mergeCell ref="E540:F540"/>
    <mergeCell ref="E529:F529"/>
    <mergeCell ref="E530:F530"/>
    <mergeCell ref="E531:F531"/>
    <mergeCell ref="E532:F532"/>
    <mergeCell ref="E533:F533"/>
    <mergeCell ref="E534:F534"/>
    <mergeCell ref="E523:F523"/>
    <mergeCell ref="E524:F524"/>
    <mergeCell ref="E525:F525"/>
    <mergeCell ref="E526:F526"/>
    <mergeCell ref="E527:F527"/>
    <mergeCell ref="E528:F528"/>
    <mergeCell ref="E553:F553"/>
    <mergeCell ref="E554:F554"/>
    <mergeCell ref="E555:F555"/>
    <mergeCell ref="E556:F556"/>
    <mergeCell ref="E557:F557"/>
    <mergeCell ref="E558:F558"/>
    <mergeCell ref="E547:F547"/>
    <mergeCell ref="E548:F548"/>
    <mergeCell ref="E549:F549"/>
    <mergeCell ref="E550:F550"/>
    <mergeCell ref="E551:F551"/>
    <mergeCell ref="E552:F552"/>
    <mergeCell ref="E541:F541"/>
    <mergeCell ref="E542:F542"/>
    <mergeCell ref="E543:F543"/>
    <mergeCell ref="E544:F544"/>
    <mergeCell ref="E545:F545"/>
    <mergeCell ref="E546:F546"/>
    <mergeCell ref="E571:F571"/>
    <mergeCell ref="E572:F572"/>
    <mergeCell ref="E573:F573"/>
    <mergeCell ref="E574:F574"/>
    <mergeCell ref="E575:F575"/>
    <mergeCell ref="E576:F576"/>
    <mergeCell ref="E565:F565"/>
    <mergeCell ref="E566:F566"/>
    <mergeCell ref="E567:F567"/>
    <mergeCell ref="E568:F568"/>
    <mergeCell ref="E569:F569"/>
    <mergeCell ref="E570:F570"/>
    <mergeCell ref="E559:F559"/>
    <mergeCell ref="E560:F560"/>
    <mergeCell ref="E561:F561"/>
    <mergeCell ref="E562:F562"/>
    <mergeCell ref="E563:F563"/>
    <mergeCell ref="E564:F564"/>
    <mergeCell ref="E589:F589"/>
    <mergeCell ref="E590:F590"/>
    <mergeCell ref="E591:F591"/>
    <mergeCell ref="E592:F592"/>
    <mergeCell ref="E593:F593"/>
    <mergeCell ref="E594:F594"/>
    <mergeCell ref="E583:F583"/>
    <mergeCell ref="E584:F584"/>
    <mergeCell ref="E585:F585"/>
    <mergeCell ref="E586:F586"/>
    <mergeCell ref="E587:F587"/>
    <mergeCell ref="E588:F588"/>
    <mergeCell ref="E577:F577"/>
    <mergeCell ref="E578:F578"/>
    <mergeCell ref="E579:F579"/>
    <mergeCell ref="E580:F580"/>
    <mergeCell ref="E581:F581"/>
    <mergeCell ref="E582:F582"/>
    <mergeCell ref="E607:F607"/>
    <mergeCell ref="E608:F608"/>
    <mergeCell ref="E609:F609"/>
    <mergeCell ref="E610:F610"/>
    <mergeCell ref="E611:F611"/>
    <mergeCell ref="E612:F612"/>
    <mergeCell ref="E601:F601"/>
    <mergeCell ref="E602:F602"/>
    <mergeCell ref="E603:F603"/>
    <mergeCell ref="E604:F604"/>
    <mergeCell ref="E605:F605"/>
    <mergeCell ref="E606:F606"/>
    <mergeCell ref="E595:F595"/>
    <mergeCell ref="E596:F596"/>
    <mergeCell ref="E597:F597"/>
    <mergeCell ref="E598:F598"/>
    <mergeCell ref="E599:F599"/>
    <mergeCell ref="E600:F600"/>
    <mergeCell ref="E625:F625"/>
    <mergeCell ref="E626:F626"/>
    <mergeCell ref="E627:F627"/>
    <mergeCell ref="E628:F628"/>
    <mergeCell ref="E629:F629"/>
    <mergeCell ref="E630:F630"/>
    <mergeCell ref="E619:F619"/>
    <mergeCell ref="E620:F620"/>
    <mergeCell ref="E621:F621"/>
    <mergeCell ref="E622:F622"/>
    <mergeCell ref="E623:F623"/>
    <mergeCell ref="E624:F624"/>
    <mergeCell ref="E613:F613"/>
    <mergeCell ref="E614:F614"/>
    <mergeCell ref="E615:F615"/>
    <mergeCell ref="E616:F616"/>
    <mergeCell ref="E617:F617"/>
    <mergeCell ref="E618:F618"/>
    <mergeCell ref="E643:F643"/>
    <mergeCell ref="E644:F644"/>
    <mergeCell ref="E645:F645"/>
    <mergeCell ref="E646:F646"/>
    <mergeCell ref="E647:F647"/>
    <mergeCell ref="E648:F648"/>
    <mergeCell ref="E637:F637"/>
    <mergeCell ref="E638:F638"/>
    <mergeCell ref="E639:F639"/>
    <mergeCell ref="E640:F640"/>
    <mergeCell ref="E641:F641"/>
    <mergeCell ref="E642:F642"/>
    <mergeCell ref="E631:F631"/>
    <mergeCell ref="E632:F632"/>
    <mergeCell ref="E633:F633"/>
    <mergeCell ref="E634:F634"/>
    <mergeCell ref="E635:F635"/>
    <mergeCell ref="E636:F636"/>
    <mergeCell ref="E661:F661"/>
    <mergeCell ref="E662:F662"/>
    <mergeCell ref="E663:F663"/>
    <mergeCell ref="E664:F664"/>
    <mergeCell ref="E665:F665"/>
    <mergeCell ref="E666:F666"/>
    <mergeCell ref="E655:F655"/>
    <mergeCell ref="E656:F656"/>
    <mergeCell ref="E657:F657"/>
    <mergeCell ref="E658:F658"/>
    <mergeCell ref="E659:F659"/>
    <mergeCell ref="E660:F660"/>
    <mergeCell ref="E649:F649"/>
    <mergeCell ref="E650:F650"/>
    <mergeCell ref="E651:F651"/>
    <mergeCell ref="E652:F652"/>
    <mergeCell ref="E653:F653"/>
    <mergeCell ref="E654:F654"/>
    <mergeCell ref="E679:F679"/>
    <mergeCell ref="E680:F680"/>
    <mergeCell ref="E681:F681"/>
    <mergeCell ref="E682:F682"/>
    <mergeCell ref="E683:F683"/>
    <mergeCell ref="E684:F684"/>
    <mergeCell ref="E673:F673"/>
    <mergeCell ref="E674:F674"/>
    <mergeCell ref="E675:F675"/>
    <mergeCell ref="E676:F676"/>
    <mergeCell ref="E677:F677"/>
    <mergeCell ref="E678:F678"/>
    <mergeCell ref="E667:F667"/>
    <mergeCell ref="E668:F668"/>
    <mergeCell ref="E669:F669"/>
    <mergeCell ref="E670:F670"/>
    <mergeCell ref="E671:F671"/>
    <mergeCell ref="E672:F672"/>
    <mergeCell ref="E697:F697"/>
    <mergeCell ref="E698:F698"/>
    <mergeCell ref="E699:F699"/>
    <mergeCell ref="E700:F700"/>
    <mergeCell ref="E701:F701"/>
    <mergeCell ref="E702:F702"/>
    <mergeCell ref="E691:F691"/>
    <mergeCell ref="E692:F692"/>
    <mergeCell ref="E693:F693"/>
    <mergeCell ref="E694:F694"/>
    <mergeCell ref="E695:F695"/>
    <mergeCell ref="E696:F696"/>
    <mergeCell ref="E685:F685"/>
    <mergeCell ref="E686:F686"/>
    <mergeCell ref="E687:F687"/>
    <mergeCell ref="E688:F688"/>
    <mergeCell ref="E689:F689"/>
    <mergeCell ref="E690:F690"/>
    <mergeCell ref="E715:F715"/>
    <mergeCell ref="E716:F716"/>
    <mergeCell ref="E717:F717"/>
    <mergeCell ref="E718:F718"/>
    <mergeCell ref="E719:F719"/>
    <mergeCell ref="E720:F720"/>
    <mergeCell ref="E709:F709"/>
    <mergeCell ref="E710:F710"/>
    <mergeCell ref="E711:F711"/>
    <mergeCell ref="E712:F712"/>
    <mergeCell ref="E713:F713"/>
    <mergeCell ref="E714:F714"/>
    <mergeCell ref="E703:F703"/>
    <mergeCell ref="E704:F704"/>
    <mergeCell ref="E705:F705"/>
    <mergeCell ref="E706:F706"/>
    <mergeCell ref="E707:F707"/>
    <mergeCell ref="E708:F708"/>
    <mergeCell ref="E733:F733"/>
    <mergeCell ref="E734:F734"/>
    <mergeCell ref="E735:F735"/>
    <mergeCell ref="E736:F736"/>
    <mergeCell ref="E737:F737"/>
    <mergeCell ref="E738:F738"/>
    <mergeCell ref="E727:F727"/>
    <mergeCell ref="E728:F728"/>
    <mergeCell ref="E729:F729"/>
    <mergeCell ref="E730:F730"/>
    <mergeCell ref="E731:F731"/>
    <mergeCell ref="E732:F732"/>
    <mergeCell ref="E721:F721"/>
    <mergeCell ref="E722:F722"/>
    <mergeCell ref="E723:F723"/>
    <mergeCell ref="E724:F724"/>
    <mergeCell ref="E725:F725"/>
    <mergeCell ref="E726:F726"/>
    <mergeCell ref="E751:F751"/>
    <mergeCell ref="E752:F752"/>
    <mergeCell ref="E753:F753"/>
    <mergeCell ref="E754:F754"/>
    <mergeCell ref="E755:F755"/>
    <mergeCell ref="E756:F756"/>
    <mergeCell ref="E745:F745"/>
    <mergeCell ref="E746:F746"/>
    <mergeCell ref="E747:F747"/>
    <mergeCell ref="E748:F748"/>
    <mergeCell ref="E749:F749"/>
    <mergeCell ref="E750:F750"/>
    <mergeCell ref="E739:F739"/>
    <mergeCell ref="E740:F740"/>
    <mergeCell ref="E741:F741"/>
    <mergeCell ref="E742:F742"/>
    <mergeCell ref="E743:F743"/>
    <mergeCell ref="E744:F744"/>
    <mergeCell ref="E769:F769"/>
    <mergeCell ref="E770:F770"/>
    <mergeCell ref="E771:F771"/>
    <mergeCell ref="E772:F772"/>
    <mergeCell ref="E773:F773"/>
    <mergeCell ref="E774:F774"/>
    <mergeCell ref="E763:F763"/>
    <mergeCell ref="E764:F764"/>
    <mergeCell ref="E765:F765"/>
    <mergeCell ref="E766:F766"/>
    <mergeCell ref="E767:F767"/>
    <mergeCell ref="E768:F768"/>
    <mergeCell ref="E757:F757"/>
    <mergeCell ref="E758:F758"/>
    <mergeCell ref="E759:F759"/>
    <mergeCell ref="E760:F760"/>
    <mergeCell ref="E761:F761"/>
    <mergeCell ref="E762:F762"/>
    <mergeCell ref="E787:F787"/>
    <mergeCell ref="E788:F788"/>
    <mergeCell ref="E789:F789"/>
    <mergeCell ref="E790:F790"/>
    <mergeCell ref="E791:F791"/>
    <mergeCell ref="E792:F792"/>
    <mergeCell ref="E781:F781"/>
    <mergeCell ref="E782:F782"/>
    <mergeCell ref="E783:F783"/>
    <mergeCell ref="E784:F784"/>
    <mergeCell ref="E785:F785"/>
    <mergeCell ref="E786:F786"/>
    <mergeCell ref="E775:F775"/>
    <mergeCell ref="E776:F776"/>
    <mergeCell ref="E777:F777"/>
    <mergeCell ref="E778:F778"/>
    <mergeCell ref="E779:F779"/>
    <mergeCell ref="E780:F780"/>
    <mergeCell ref="E805:F805"/>
    <mergeCell ref="E806:F806"/>
    <mergeCell ref="E807:F807"/>
    <mergeCell ref="E808:F808"/>
    <mergeCell ref="E809:F809"/>
    <mergeCell ref="E810:F810"/>
    <mergeCell ref="E799:F799"/>
    <mergeCell ref="E800:F800"/>
    <mergeCell ref="E801:F801"/>
    <mergeCell ref="E802:F802"/>
    <mergeCell ref="E803:F803"/>
    <mergeCell ref="E804:F804"/>
    <mergeCell ref="E793:F793"/>
    <mergeCell ref="E794:F794"/>
    <mergeCell ref="E795:F795"/>
    <mergeCell ref="E796:F796"/>
    <mergeCell ref="E797:F797"/>
    <mergeCell ref="E798:F798"/>
    <mergeCell ref="E823:F823"/>
    <mergeCell ref="E824:F824"/>
    <mergeCell ref="E825:F825"/>
    <mergeCell ref="E826:F826"/>
    <mergeCell ref="E827:F827"/>
    <mergeCell ref="E828:F828"/>
    <mergeCell ref="E817:F817"/>
    <mergeCell ref="E818:F818"/>
    <mergeCell ref="E819:F819"/>
    <mergeCell ref="E820:F820"/>
    <mergeCell ref="E821:F821"/>
    <mergeCell ref="E822:F822"/>
    <mergeCell ref="E811:F811"/>
    <mergeCell ref="E812:F812"/>
    <mergeCell ref="E813:F813"/>
    <mergeCell ref="E814:F814"/>
    <mergeCell ref="E815:F815"/>
    <mergeCell ref="E816:F816"/>
    <mergeCell ref="E841:F841"/>
    <mergeCell ref="E842:F842"/>
    <mergeCell ref="E843:F843"/>
    <mergeCell ref="E844:F844"/>
    <mergeCell ref="E845:F845"/>
    <mergeCell ref="E846:F846"/>
    <mergeCell ref="E835:F835"/>
    <mergeCell ref="E836:F836"/>
    <mergeCell ref="E837:F837"/>
    <mergeCell ref="E838:F838"/>
    <mergeCell ref="E839:F839"/>
    <mergeCell ref="E840:F840"/>
    <mergeCell ref="E829:F829"/>
    <mergeCell ref="E830:F830"/>
    <mergeCell ref="E831:F831"/>
    <mergeCell ref="E832:F832"/>
    <mergeCell ref="E833:F833"/>
    <mergeCell ref="E834:F834"/>
    <mergeCell ref="E859:F859"/>
    <mergeCell ref="E860:F860"/>
    <mergeCell ref="E861:F861"/>
    <mergeCell ref="E862:F862"/>
    <mergeCell ref="E863:F863"/>
    <mergeCell ref="E864:F864"/>
    <mergeCell ref="E853:F853"/>
    <mergeCell ref="E854:F854"/>
    <mergeCell ref="E855:F855"/>
    <mergeCell ref="E856:F856"/>
    <mergeCell ref="E857:F857"/>
    <mergeCell ref="E858:F858"/>
    <mergeCell ref="E847:F847"/>
    <mergeCell ref="E848:F848"/>
    <mergeCell ref="E849:F849"/>
    <mergeCell ref="E850:F850"/>
    <mergeCell ref="E851:F851"/>
    <mergeCell ref="E852:F852"/>
    <mergeCell ref="E877:F877"/>
    <mergeCell ref="E878:F878"/>
    <mergeCell ref="E879:F879"/>
    <mergeCell ref="E880:F880"/>
    <mergeCell ref="E881:F881"/>
    <mergeCell ref="E882:F882"/>
    <mergeCell ref="E871:F871"/>
    <mergeCell ref="E872:F872"/>
    <mergeCell ref="E873:F873"/>
    <mergeCell ref="E874:F874"/>
    <mergeCell ref="E875:F875"/>
    <mergeCell ref="E876:F876"/>
    <mergeCell ref="E865:F865"/>
    <mergeCell ref="E866:F866"/>
    <mergeCell ref="E867:F867"/>
    <mergeCell ref="E868:F868"/>
    <mergeCell ref="E869:F869"/>
    <mergeCell ref="E870:F870"/>
    <mergeCell ref="E895:F895"/>
    <mergeCell ref="E896:F896"/>
    <mergeCell ref="E897:F897"/>
    <mergeCell ref="E898:F898"/>
    <mergeCell ref="E899:F899"/>
    <mergeCell ref="E900:F900"/>
    <mergeCell ref="E889:F889"/>
    <mergeCell ref="E890:F890"/>
    <mergeCell ref="E891:F891"/>
    <mergeCell ref="E892:F892"/>
    <mergeCell ref="E893:F893"/>
    <mergeCell ref="E894:F894"/>
    <mergeCell ref="E883:F883"/>
    <mergeCell ref="E884:F884"/>
    <mergeCell ref="E885:F885"/>
    <mergeCell ref="E886:F886"/>
    <mergeCell ref="E887:F887"/>
    <mergeCell ref="E888:F888"/>
    <mergeCell ref="E913:F913"/>
    <mergeCell ref="E914:F914"/>
    <mergeCell ref="E915:F915"/>
    <mergeCell ref="E916:F916"/>
    <mergeCell ref="E917:F917"/>
    <mergeCell ref="E918:F918"/>
    <mergeCell ref="E907:F907"/>
    <mergeCell ref="E908:F908"/>
    <mergeCell ref="E909:F909"/>
    <mergeCell ref="E910:F910"/>
    <mergeCell ref="E911:F911"/>
    <mergeCell ref="E912:F912"/>
    <mergeCell ref="E901:F901"/>
    <mergeCell ref="E902:F902"/>
    <mergeCell ref="E903:F903"/>
    <mergeCell ref="E904:F904"/>
    <mergeCell ref="E905:F905"/>
    <mergeCell ref="E906:F906"/>
    <mergeCell ref="E931:F931"/>
    <mergeCell ref="E932:F932"/>
    <mergeCell ref="E933:F933"/>
    <mergeCell ref="E934:F934"/>
    <mergeCell ref="E935:F935"/>
    <mergeCell ref="E936:F936"/>
    <mergeCell ref="E925:F925"/>
    <mergeCell ref="E926:F926"/>
    <mergeCell ref="E927:F927"/>
    <mergeCell ref="E928:F928"/>
    <mergeCell ref="E929:F929"/>
    <mergeCell ref="E930:F930"/>
    <mergeCell ref="E919:F919"/>
    <mergeCell ref="E920:F920"/>
    <mergeCell ref="E921:F921"/>
    <mergeCell ref="E922:F922"/>
    <mergeCell ref="E923:F923"/>
    <mergeCell ref="E924:F924"/>
    <mergeCell ref="E949:F949"/>
    <mergeCell ref="E950:F950"/>
    <mergeCell ref="E951:F951"/>
    <mergeCell ref="E952:F952"/>
    <mergeCell ref="E953:F953"/>
    <mergeCell ref="E954:F954"/>
    <mergeCell ref="E943:F943"/>
    <mergeCell ref="E944:F944"/>
    <mergeCell ref="E945:F945"/>
    <mergeCell ref="E946:F946"/>
    <mergeCell ref="E947:F947"/>
    <mergeCell ref="E948:F948"/>
    <mergeCell ref="E937:F937"/>
    <mergeCell ref="E938:F938"/>
    <mergeCell ref="E939:F939"/>
    <mergeCell ref="E940:F940"/>
    <mergeCell ref="E941:F941"/>
    <mergeCell ref="E942:F942"/>
    <mergeCell ref="E967:F967"/>
    <mergeCell ref="E968:F968"/>
    <mergeCell ref="E969:F969"/>
    <mergeCell ref="E970:F970"/>
    <mergeCell ref="E971:F971"/>
    <mergeCell ref="E972:F972"/>
    <mergeCell ref="E961:F961"/>
    <mergeCell ref="E962:F962"/>
    <mergeCell ref="E963:F963"/>
    <mergeCell ref="E964:F964"/>
    <mergeCell ref="E965:F965"/>
    <mergeCell ref="E966:F966"/>
    <mergeCell ref="E955:F955"/>
    <mergeCell ref="E956:F956"/>
    <mergeCell ref="E957:F957"/>
    <mergeCell ref="E958:F958"/>
    <mergeCell ref="E959:F959"/>
    <mergeCell ref="E960:F960"/>
    <mergeCell ref="E985:F985"/>
    <mergeCell ref="E986:F986"/>
    <mergeCell ref="E987:F987"/>
    <mergeCell ref="E988:F988"/>
    <mergeCell ref="E989:F989"/>
    <mergeCell ref="E990:F990"/>
    <mergeCell ref="E979:F979"/>
    <mergeCell ref="E980:F980"/>
    <mergeCell ref="E981:F981"/>
    <mergeCell ref="E982:F982"/>
    <mergeCell ref="E983:F983"/>
    <mergeCell ref="E984:F984"/>
    <mergeCell ref="E973:F973"/>
    <mergeCell ref="E974:F974"/>
    <mergeCell ref="E975:F975"/>
    <mergeCell ref="E976:F976"/>
    <mergeCell ref="E977:F977"/>
    <mergeCell ref="E978:F978"/>
    <mergeCell ref="E1003:F1003"/>
    <mergeCell ref="E1004:F1004"/>
    <mergeCell ref="E1005:F1005"/>
    <mergeCell ref="E1006:F1006"/>
    <mergeCell ref="E1007:F1007"/>
    <mergeCell ref="E1008:F1008"/>
    <mergeCell ref="E997:F997"/>
    <mergeCell ref="E998:F998"/>
    <mergeCell ref="E999:F999"/>
    <mergeCell ref="E1000:F1000"/>
    <mergeCell ref="E1001:F1001"/>
    <mergeCell ref="E1002:F1002"/>
    <mergeCell ref="E991:F991"/>
    <mergeCell ref="E992:F992"/>
    <mergeCell ref="E993:F993"/>
    <mergeCell ref="E994:F994"/>
    <mergeCell ref="E995:F995"/>
    <mergeCell ref="E996:F996"/>
    <mergeCell ref="E1021:F1021"/>
    <mergeCell ref="E1022:F1022"/>
    <mergeCell ref="E1023:F1023"/>
    <mergeCell ref="E1024:F1024"/>
    <mergeCell ref="E1025:F1025"/>
    <mergeCell ref="E1026:F1026"/>
    <mergeCell ref="E1015:F1015"/>
    <mergeCell ref="E1016:F1016"/>
    <mergeCell ref="E1017:F1017"/>
    <mergeCell ref="E1018:F1018"/>
    <mergeCell ref="E1019:F1019"/>
    <mergeCell ref="E1020:F1020"/>
    <mergeCell ref="E1009:F1009"/>
    <mergeCell ref="E1010:F1010"/>
    <mergeCell ref="E1011:F1011"/>
    <mergeCell ref="E1012:F1012"/>
    <mergeCell ref="E1013:F1013"/>
    <mergeCell ref="E1014:F1014"/>
    <mergeCell ref="E1039:F1039"/>
    <mergeCell ref="E1040:F1040"/>
    <mergeCell ref="E1041:F1041"/>
    <mergeCell ref="E1042:F1042"/>
    <mergeCell ref="E1043:F1043"/>
    <mergeCell ref="E1044:F1044"/>
    <mergeCell ref="E1033:F1033"/>
    <mergeCell ref="E1034:F1034"/>
    <mergeCell ref="E1035:F1035"/>
    <mergeCell ref="E1036:F1036"/>
    <mergeCell ref="E1037:F1037"/>
    <mergeCell ref="E1038:F1038"/>
    <mergeCell ref="E1027:F1027"/>
    <mergeCell ref="E1028:F1028"/>
    <mergeCell ref="E1029:F1029"/>
    <mergeCell ref="E1030:F1030"/>
    <mergeCell ref="E1031:F1031"/>
    <mergeCell ref="E1032:F1032"/>
    <mergeCell ref="E1057:F1057"/>
    <mergeCell ref="E1058:F1058"/>
    <mergeCell ref="E1059:F1059"/>
    <mergeCell ref="E1060:F1060"/>
    <mergeCell ref="E1061:F1061"/>
    <mergeCell ref="E1062:F1062"/>
    <mergeCell ref="E1051:F1051"/>
    <mergeCell ref="E1052:F1052"/>
    <mergeCell ref="E1053:F1053"/>
    <mergeCell ref="E1054:F1054"/>
    <mergeCell ref="E1055:F1055"/>
    <mergeCell ref="E1056:F1056"/>
    <mergeCell ref="E1045:F1045"/>
    <mergeCell ref="E1046:F1046"/>
    <mergeCell ref="E1047:F1047"/>
    <mergeCell ref="E1048:F1048"/>
    <mergeCell ref="E1049:F1049"/>
    <mergeCell ref="E1050:F1050"/>
    <mergeCell ref="E1075:F1075"/>
    <mergeCell ref="E1076:F1076"/>
    <mergeCell ref="E1077:F1077"/>
    <mergeCell ref="E1078:F1078"/>
    <mergeCell ref="E1079:F1079"/>
    <mergeCell ref="E1080:F1080"/>
    <mergeCell ref="E1069:F1069"/>
    <mergeCell ref="E1070:F1070"/>
    <mergeCell ref="E1071:F1071"/>
    <mergeCell ref="E1072:F1072"/>
    <mergeCell ref="E1073:F1073"/>
    <mergeCell ref="E1074:F1074"/>
    <mergeCell ref="E1063:F1063"/>
    <mergeCell ref="E1064:F1064"/>
    <mergeCell ref="E1065:F1065"/>
    <mergeCell ref="E1066:F1066"/>
    <mergeCell ref="E1067:F1067"/>
    <mergeCell ref="E1068:F1068"/>
    <mergeCell ref="E1093:F1093"/>
    <mergeCell ref="E1094:F1094"/>
    <mergeCell ref="E1095:F1095"/>
    <mergeCell ref="E1096:F1096"/>
    <mergeCell ref="E1097:F1097"/>
    <mergeCell ref="E1098:F1098"/>
    <mergeCell ref="E1087:F1087"/>
    <mergeCell ref="E1088:F1088"/>
    <mergeCell ref="E1089:F1089"/>
    <mergeCell ref="E1090:F1090"/>
    <mergeCell ref="E1091:F1091"/>
    <mergeCell ref="E1092:F1092"/>
    <mergeCell ref="E1081:F1081"/>
    <mergeCell ref="E1082:F1082"/>
    <mergeCell ref="E1083:F1083"/>
    <mergeCell ref="E1084:F1084"/>
    <mergeCell ref="E1085:F1085"/>
    <mergeCell ref="E1086:F1086"/>
    <mergeCell ref="E1111:F1111"/>
    <mergeCell ref="E1112:F1112"/>
    <mergeCell ref="E1113:F1113"/>
    <mergeCell ref="E1114:F1114"/>
    <mergeCell ref="E1115:F1115"/>
    <mergeCell ref="E1116:F1116"/>
    <mergeCell ref="E1105:F1105"/>
    <mergeCell ref="E1106:F1106"/>
    <mergeCell ref="E1107:F1107"/>
    <mergeCell ref="E1108:F1108"/>
    <mergeCell ref="E1109:F1109"/>
    <mergeCell ref="E1110:F1110"/>
    <mergeCell ref="E1099:F1099"/>
    <mergeCell ref="E1100:F1100"/>
    <mergeCell ref="E1101:F1101"/>
    <mergeCell ref="E1102:F1102"/>
    <mergeCell ref="E1103:F1103"/>
    <mergeCell ref="E1104:F1104"/>
    <mergeCell ref="E1129:F1129"/>
    <mergeCell ref="E1130:F1130"/>
    <mergeCell ref="E1131:F1131"/>
    <mergeCell ref="E1132:F1132"/>
    <mergeCell ref="E1133:F1133"/>
    <mergeCell ref="E1134:F1134"/>
    <mergeCell ref="E1123:F1123"/>
    <mergeCell ref="E1124:F1124"/>
    <mergeCell ref="E1125:F1125"/>
    <mergeCell ref="E1126:F1126"/>
    <mergeCell ref="E1127:F1127"/>
    <mergeCell ref="E1128:F1128"/>
    <mergeCell ref="E1117:F1117"/>
    <mergeCell ref="E1118:F1118"/>
    <mergeCell ref="E1119:F1119"/>
    <mergeCell ref="E1120:F1120"/>
    <mergeCell ref="E1121:F1121"/>
    <mergeCell ref="E1122:F1122"/>
    <mergeCell ref="E1147:F1147"/>
    <mergeCell ref="E1148:F1148"/>
    <mergeCell ref="E1149:F1149"/>
    <mergeCell ref="E1150:F1150"/>
    <mergeCell ref="E1151:F1151"/>
    <mergeCell ref="E1152:F1152"/>
    <mergeCell ref="E1141:F1141"/>
    <mergeCell ref="E1142:F1142"/>
    <mergeCell ref="E1143:F1143"/>
    <mergeCell ref="E1144:F1144"/>
    <mergeCell ref="E1145:F1145"/>
    <mergeCell ref="E1146:F1146"/>
    <mergeCell ref="E1135:F1135"/>
    <mergeCell ref="E1136:F1136"/>
    <mergeCell ref="E1137:F1137"/>
    <mergeCell ref="E1138:F1138"/>
    <mergeCell ref="E1139:F1139"/>
    <mergeCell ref="E1140:F1140"/>
    <mergeCell ref="E1165:F1165"/>
    <mergeCell ref="E1166:F1166"/>
    <mergeCell ref="E1167:F1167"/>
    <mergeCell ref="E1168:F1168"/>
    <mergeCell ref="E1169:F1169"/>
    <mergeCell ref="E1170:F1170"/>
    <mergeCell ref="E1159:F1159"/>
    <mergeCell ref="E1160:F1160"/>
    <mergeCell ref="E1161:F1161"/>
    <mergeCell ref="E1162:F1162"/>
    <mergeCell ref="E1163:F1163"/>
    <mergeCell ref="E1164:F1164"/>
    <mergeCell ref="E1153:F1153"/>
    <mergeCell ref="E1154:F1154"/>
    <mergeCell ref="E1155:F1155"/>
    <mergeCell ref="E1156:F1156"/>
    <mergeCell ref="E1157:F1157"/>
    <mergeCell ref="E1158:F1158"/>
    <mergeCell ref="E1183:F1183"/>
    <mergeCell ref="E1184:F1184"/>
    <mergeCell ref="E1185:F1185"/>
    <mergeCell ref="E1186:F1186"/>
    <mergeCell ref="E1187:F1187"/>
    <mergeCell ref="E1188:F1188"/>
    <mergeCell ref="E1177:F1177"/>
    <mergeCell ref="E1178:F1178"/>
    <mergeCell ref="E1179:F1179"/>
    <mergeCell ref="E1180:F1180"/>
    <mergeCell ref="E1181:F1181"/>
    <mergeCell ref="E1182:F1182"/>
    <mergeCell ref="E1171:F1171"/>
    <mergeCell ref="E1172:F1172"/>
    <mergeCell ref="E1173:F1173"/>
    <mergeCell ref="E1174:F1174"/>
    <mergeCell ref="E1175:F1175"/>
    <mergeCell ref="E1176:F1176"/>
    <mergeCell ref="E1201:F1201"/>
    <mergeCell ref="E1202:F1202"/>
    <mergeCell ref="E1203:F1203"/>
    <mergeCell ref="E1204:F1204"/>
    <mergeCell ref="E1205:F1205"/>
    <mergeCell ref="E1206:F1206"/>
    <mergeCell ref="E1195:F1195"/>
    <mergeCell ref="E1196:F1196"/>
    <mergeCell ref="E1197:F1197"/>
    <mergeCell ref="E1198:F1198"/>
    <mergeCell ref="E1199:F1199"/>
    <mergeCell ref="E1200:F1200"/>
    <mergeCell ref="E1189:F1189"/>
    <mergeCell ref="E1190:F1190"/>
    <mergeCell ref="E1191:F1191"/>
    <mergeCell ref="E1192:F1192"/>
    <mergeCell ref="E1193:F1193"/>
    <mergeCell ref="E1194:F1194"/>
    <mergeCell ref="E1219:F1219"/>
    <mergeCell ref="E1220:F1220"/>
    <mergeCell ref="E1221:F1221"/>
    <mergeCell ref="E1222:F1222"/>
    <mergeCell ref="E1223:F1223"/>
    <mergeCell ref="E1224:F1224"/>
    <mergeCell ref="E1213:F1213"/>
    <mergeCell ref="E1214:F1214"/>
    <mergeCell ref="E1215:F1215"/>
    <mergeCell ref="E1216:F1216"/>
    <mergeCell ref="E1217:F1217"/>
    <mergeCell ref="E1218:F1218"/>
    <mergeCell ref="E1207:F1207"/>
    <mergeCell ref="E1208:F1208"/>
    <mergeCell ref="E1209:F1209"/>
    <mergeCell ref="E1210:F1210"/>
    <mergeCell ref="E1211:F1211"/>
    <mergeCell ref="E1212:F1212"/>
    <mergeCell ref="E1237:F1237"/>
    <mergeCell ref="E1238:F1238"/>
    <mergeCell ref="E1239:F1239"/>
    <mergeCell ref="E1240:F1240"/>
    <mergeCell ref="E1241:F1241"/>
    <mergeCell ref="E1242:F1242"/>
    <mergeCell ref="E1231:F1231"/>
    <mergeCell ref="E1232:F1232"/>
    <mergeCell ref="E1233:F1233"/>
    <mergeCell ref="E1234:F1234"/>
    <mergeCell ref="E1235:F1235"/>
    <mergeCell ref="E1236:F1236"/>
    <mergeCell ref="E1225:F1225"/>
    <mergeCell ref="E1226:F1226"/>
    <mergeCell ref="E1227:F1227"/>
    <mergeCell ref="E1228:F1228"/>
    <mergeCell ref="E1229:F1229"/>
    <mergeCell ref="E1230:F1230"/>
    <mergeCell ref="E1255:F1255"/>
    <mergeCell ref="E1256:F1256"/>
    <mergeCell ref="E1257:F1257"/>
    <mergeCell ref="E1258:F1258"/>
    <mergeCell ref="E1259:F1259"/>
    <mergeCell ref="E1260:F1260"/>
    <mergeCell ref="E1249:F1249"/>
    <mergeCell ref="E1250:F1250"/>
    <mergeCell ref="E1251:F1251"/>
    <mergeCell ref="E1252:F1252"/>
    <mergeCell ref="E1253:F1253"/>
    <mergeCell ref="E1254:F1254"/>
    <mergeCell ref="E1243:F1243"/>
    <mergeCell ref="E1244:F1244"/>
    <mergeCell ref="E1245:F1245"/>
    <mergeCell ref="E1246:F1246"/>
    <mergeCell ref="E1247:F1247"/>
    <mergeCell ref="E1248:F1248"/>
    <mergeCell ref="E1273:F1273"/>
    <mergeCell ref="E1274:F1274"/>
    <mergeCell ref="E1275:F1275"/>
    <mergeCell ref="E1276:F1276"/>
    <mergeCell ref="E1277:F1277"/>
    <mergeCell ref="E1278:F1278"/>
    <mergeCell ref="E1267:F1267"/>
    <mergeCell ref="E1268:F1268"/>
    <mergeCell ref="E1269:F1269"/>
    <mergeCell ref="E1270:F1270"/>
    <mergeCell ref="E1271:F1271"/>
    <mergeCell ref="E1272:F1272"/>
    <mergeCell ref="E1261:F1261"/>
    <mergeCell ref="E1262:F1262"/>
    <mergeCell ref="E1263:F1263"/>
    <mergeCell ref="E1264:F1264"/>
    <mergeCell ref="E1265:F1265"/>
    <mergeCell ref="E1266:F1266"/>
    <mergeCell ref="E1291:F1291"/>
    <mergeCell ref="E1292:F1292"/>
    <mergeCell ref="E1293:F1293"/>
    <mergeCell ref="E1294:F1294"/>
    <mergeCell ref="E1295:F1295"/>
    <mergeCell ref="E1296:F1296"/>
    <mergeCell ref="E1285:F1285"/>
    <mergeCell ref="E1286:F1286"/>
    <mergeCell ref="E1287:F1287"/>
    <mergeCell ref="E1288:F1288"/>
    <mergeCell ref="E1289:F1289"/>
    <mergeCell ref="E1290:F1290"/>
    <mergeCell ref="E1279:F1279"/>
    <mergeCell ref="E1280:F1280"/>
    <mergeCell ref="E1281:F1281"/>
    <mergeCell ref="E1282:F1282"/>
    <mergeCell ref="E1283:F1283"/>
    <mergeCell ref="E1284:F1284"/>
    <mergeCell ref="E1309:F1309"/>
    <mergeCell ref="E1310:F1310"/>
    <mergeCell ref="E1311:F1311"/>
    <mergeCell ref="E1312:F1312"/>
    <mergeCell ref="E1313:F1313"/>
    <mergeCell ref="E1314:F1314"/>
    <mergeCell ref="E1303:F1303"/>
    <mergeCell ref="E1304:F1304"/>
    <mergeCell ref="E1305:F1305"/>
    <mergeCell ref="E1306:F1306"/>
    <mergeCell ref="E1307:F1307"/>
    <mergeCell ref="E1308:F1308"/>
    <mergeCell ref="E1297:F1297"/>
    <mergeCell ref="E1298:F1298"/>
    <mergeCell ref="E1299:F1299"/>
    <mergeCell ref="E1300:F1300"/>
    <mergeCell ref="E1301:F1301"/>
    <mergeCell ref="E1302:F1302"/>
    <mergeCell ref="E1327:F1327"/>
    <mergeCell ref="E1328:F1328"/>
    <mergeCell ref="E1329:F1329"/>
    <mergeCell ref="E1330:F1330"/>
    <mergeCell ref="E1331:F1331"/>
    <mergeCell ref="E1332:F1332"/>
    <mergeCell ref="E1321:F1321"/>
    <mergeCell ref="E1322:F1322"/>
    <mergeCell ref="E1323:F1323"/>
    <mergeCell ref="E1324:F1324"/>
    <mergeCell ref="E1325:F1325"/>
    <mergeCell ref="E1326:F1326"/>
    <mergeCell ref="E1315:F1315"/>
    <mergeCell ref="E1316:F1316"/>
    <mergeCell ref="E1317:F1317"/>
    <mergeCell ref="E1318:F1318"/>
    <mergeCell ref="E1319:F1319"/>
    <mergeCell ref="E1320:F1320"/>
    <mergeCell ref="E1345:F1345"/>
    <mergeCell ref="E1346:F1346"/>
    <mergeCell ref="E1347:F1347"/>
    <mergeCell ref="E1348:F1348"/>
    <mergeCell ref="E1349:F1349"/>
    <mergeCell ref="E1350:F1350"/>
    <mergeCell ref="E1339:F1339"/>
    <mergeCell ref="E1340:F1340"/>
    <mergeCell ref="E1341:F1341"/>
    <mergeCell ref="E1342:F1342"/>
    <mergeCell ref="E1343:F1343"/>
    <mergeCell ref="E1344:F1344"/>
    <mergeCell ref="E1333:F1333"/>
    <mergeCell ref="E1334:F1334"/>
    <mergeCell ref="E1335:F1335"/>
    <mergeCell ref="E1336:F1336"/>
    <mergeCell ref="E1337:F1337"/>
    <mergeCell ref="E1338:F1338"/>
    <mergeCell ref="E1363:F1363"/>
    <mergeCell ref="E1364:F1364"/>
    <mergeCell ref="E1365:F1365"/>
    <mergeCell ref="E1366:F1366"/>
    <mergeCell ref="E1367:F1367"/>
    <mergeCell ref="E1368:F1368"/>
    <mergeCell ref="E1357:F1357"/>
    <mergeCell ref="E1358:F1358"/>
    <mergeCell ref="E1359:F1359"/>
    <mergeCell ref="E1360:F1360"/>
    <mergeCell ref="E1361:F1361"/>
    <mergeCell ref="E1362:F1362"/>
    <mergeCell ref="E1351:F1351"/>
    <mergeCell ref="E1352:F1352"/>
    <mergeCell ref="E1353:F1353"/>
    <mergeCell ref="E1354:F1354"/>
    <mergeCell ref="E1355:F1355"/>
    <mergeCell ref="E1356:F1356"/>
    <mergeCell ref="E1381:F1381"/>
    <mergeCell ref="E1382:F1382"/>
    <mergeCell ref="E1383:F1383"/>
    <mergeCell ref="E1384:F1384"/>
    <mergeCell ref="E1385:F1385"/>
    <mergeCell ref="E1386:F1386"/>
    <mergeCell ref="E1375:F1375"/>
    <mergeCell ref="E1376:F1376"/>
    <mergeCell ref="E1377:F1377"/>
    <mergeCell ref="E1378:F1378"/>
    <mergeCell ref="E1379:F1379"/>
    <mergeCell ref="E1380:F1380"/>
    <mergeCell ref="E1369:F1369"/>
    <mergeCell ref="E1370:F1370"/>
    <mergeCell ref="E1371:F1371"/>
    <mergeCell ref="E1372:F1372"/>
    <mergeCell ref="E1373:F1373"/>
    <mergeCell ref="E1374:F1374"/>
    <mergeCell ref="E1399:F1399"/>
    <mergeCell ref="E1400:F1400"/>
    <mergeCell ref="E1401:F1401"/>
    <mergeCell ref="E1402:F1402"/>
    <mergeCell ref="E1403:F1403"/>
    <mergeCell ref="E1404:F1404"/>
    <mergeCell ref="E1393:F1393"/>
    <mergeCell ref="E1394:F1394"/>
    <mergeCell ref="E1395:F1395"/>
    <mergeCell ref="E1396:F1396"/>
    <mergeCell ref="E1397:F1397"/>
    <mergeCell ref="E1398:F1398"/>
    <mergeCell ref="E1387:F1387"/>
    <mergeCell ref="E1388:F1388"/>
    <mergeCell ref="E1389:F1389"/>
    <mergeCell ref="E1390:F1390"/>
    <mergeCell ref="E1391:F1391"/>
    <mergeCell ref="E1392:F1392"/>
    <mergeCell ref="E1417:F1417"/>
    <mergeCell ref="E1418:F1418"/>
    <mergeCell ref="E1419:F1419"/>
    <mergeCell ref="E1420:F1420"/>
    <mergeCell ref="E1421:F1421"/>
    <mergeCell ref="E1422:F1422"/>
    <mergeCell ref="E1411:F1411"/>
    <mergeCell ref="E1412:F1412"/>
    <mergeCell ref="E1413:F1413"/>
    <mergeCell ref="E1414:F1414"/>
    <mergeCell ref="E1415:F1415"/>
    <mergeCell ref="E1416:F1416"/>
    <mergeCell ref="E1405:F1405"/>
    <mergeCell ref="E1406:F1406"/>
    <mergeCell ref="E1407:F1407"/>
    <mergeCell ref="E1408:F1408"/>
    <mergeCell ref="E1409:F1409"/>
    <mergeCell ref="E1410:F1410"/>
    <mergeCell ref="E1435:F1435"/>
    <mergeCell ref="E1436:F1436"/>
    <mergeCell ref="E1437:F1437"/>
    <mergeCell ref="E1438:F1438"/>
    <mergeCell ref="E1439:F1439"/>
    <mergeCell ref="E1440:F1440"/>
    <mergeCell ref="E1429:F1429"/>
    <mergeCell ref="E1430:F1430"/>
    <mergeCell ref="E1431:F1431"/>
    <mergeCell ref="E1432:F1432"/>
    <mergeCell ref="E1433:F1433"/>
    <mergeCell ref="E1434:F1434"/>
    <mergeCell ref="E1423:F1423"/>
    <mergeCell ref="E1424:F1424"/>
    <mergeCell ref="E1425:F1425"/>
    <mergeCell ref="E1426:F1426"/>
    <mergeCell ref="E1427:F1427"/>
    <mergeCell ref="E1428:F1428"/>
    <mergeCell ref="E1453:F1453"/>
    <mergeCell ref="E1454:F1454"/>
    <mergeCell ref="E1455:F1455"/>
    <mergeCell ref="E1456:F1456"/>
    <mergeCell ref="E1457:F1457"/>
    <mergeCell ref="E1458:F1458"/>
    <mergeCell ref="E1447:F1447"/>
    <mergeCell ref="E1448:F1448"/>
    <mergeCell ref="E1449:F1449"/>
    <mergeCell ref="E1450:F1450"/>
    <mergeCell ref="E1451:F1451"/>
    <mergeCell ref="E1452:F1452"/>
    <mergeCell ref="E1441:F1441"/>
    <mergeCell ref="E1442:F1442"/>
    <mergeCell ref="E1443:F1443"/>
    <mergeCell ref="E1444:F1444"/>
    <mergeCell ref="E1445:F1445"/>
    <mergeCell ref="E1446:F1446"/>
    <mergeCell ref="E1471:F1471"/>
    <mergeCell ref="E1472:F1472"/>
    <mergeCell ref="E1473:F1473"/>
    <mergeCell ref="E1474:F1474"/>
    <mergeCell ref="E1475:F1475"/>
    <mergeCell ref="E1476:F1476"/>
    <mergeCell ref="E1465:F1465"/>
    <mergeCell ref="E1466:F1466"/>
    <mergeCell ref="E1467:F1467"/>
    <mergeCell ref="E1468:F1468"/>
    <mergeCell ref="E1469:F1469"/>
    <mergeCell ref="E1470:F1470"/>
    <mergeCell ref="E1459:F1459"/>
    <mergeCell ref="E1460:F1460"/>
    <mergeCell ref="E1461:F1461"/>
    <mergeCell ref="E1462:F1462"/>
    <mergeCell ref="E1463:F1463"/>
    <mergeCell ref="E1464:F1464"/>
    <mergeCell ref="E1489:F1489"/>
    <mergeCell ref="E1490:F1490"/>
    <mergeCell ref="E1491:F1491"/>
    <mergeCell ref="E1492:F1492"/>
    <mergeCell ref="E1493:F1493"/>
    <mergeCell ref="E1494:F1494"/>
    <mergeCell ref="E1483:F1483"/>
    <mergeCell ref="E1484:F1484"/>
    <mergeCell ref="E1485:F1485"/>
    <mergeCell ref="E1486:F1486"/>
    <mergeCell ref="E1487:F1487"/>
    <mergeCell ref="E1488:F1488"/>
    <mergeCell ref="E1477:F1477"/>
    <mergeCell ref="E1478:F1478"/>
    <mergeCell ref="E1479:F1479"/>
    <mergeCell ref="E1480:F1480"/>
    <mergeCell ref="E1481:F1481"/>
    <mergeCell ref="E1482:F1482"/>
    <mergeCell ref="E1507:F1507"/>
    <mergeCell ref="E1508:F1508"/>
    <mergeCell ref="E1509:F1509"/>
    <mergeCell ref="E1510:F1510"/>
    <mergeCell ref="E1511:F1511"/>
    <mergeCell ref="E1512:F1512"/>
    <mergeCell ref="E1501:F1501"/>
    <mergeCell ref="E1502:F1502"/>
    <mergeCell ref="E1503:F1503"/>
    <mergeCell ref="E1504:F1504"/>
    <mergeCell ref="E1505:F1505"/>
    <mergeCell ref="E1506:F1506"/>
    <mergeCell ref="E1495:F1495"/>
    <mergeCell ref="E1496:F1496"/>
    <mergeCell ref="E1497:F1497"/>
    <mergeCell ref="E1498:F1498"/>
    <mergeCell ref="E1499:F1499"/>
    <mergeCell ref="E1500:F1500"/>
    <mergeCell ref="E1525:F1525"/>
    <mergeCell ref="E1526:F1526"/>
    <mergeCell ref="E1527:F1527"/>
    <mergeCell ref="E1528:F1528"/>
    <mergeCell ref="E1529:F1529"/>
    <mergeCell ref="E1530:F1530"/>
    <mergeCell ref="E1519:F1519"/>
    <mergeCell ref="E1520:F1520"/>
    <mergeCell ref="E1521:F1521"/>
    <mergeCell ref="E1522:F1522"/>
    <mergeCell ref="E1523:F1523"/>
    <mergeCell ref="E1524:F1524"/>
    <mergeCell ref="E1513:F1513"/>
    <mergeCell ref="E1514:F1514"/>
    <mergeCell ref="E1515:F1515"/>
    <mergeCell ref="E1516:F1516"/>
    <mergeCell ref="E1517:F1517"/>
    <mergeCell ref="E1518:F1518"/>
    <mergeCell ref="E1543:F1543"/>
    <mergeCell ref="E1544:F1544"/>
    <mergeCell ref="E1545:F1545"/>
    <mergeCell ref="E1546:F1546"/>
    <mergeCell ref="E1547:F1547"/>
    <mergeCell ref="E1548:F1548"/>
    <mergeCell ref="E1537:F1537"/>
    <mergeCell ref="E1538:F1538"/>
    <mergeCell ref="E1539:F1539"/>
    <mergeCell ref="E1540:F1540"/>
    <mergeCell ref="E1541:F1541"/>
    <mergeCell ref="E1542:F1542"/>
    <mergeCell ref="E1531:F1531"/>
    <mergeCell ref="E1532:F1532"/>
    <mergeCell ref="E1533:F1533"/>
    <mergeCell ref="E1534:F1534"/>
    <mergeCell ref="E1535:F1535"/>
    <mergeCell ref="E1536:F1536"/>
    <mergeCell ref="E1561:F1561"/>
    <mergeCell ref="E1562:F1562"/>
    <mergeCell ref="E1563:F1563"/>
    <mergeCell ref="E1564:F1564"/>
    <mergeCell ref="E1565:F1565"/>
    <mergeCell ref="E1566:F1566"/>
    <mergeCell ref="E1555:F1555"/>
    <mergeCell ref="E1556:F1556"/>
    <mergeCell ref="E1557:F1557"/>
    <mergeCell ref="E1558:F1558"/>
    <mergeCell ref="E1559:F1559"/>
    <mergeCell ref="E1560:F1560"/>
    <mergeCell ref="E1549:F1549"/>
    <mergeCell ref="E1550:F1550"/>
    <mergeCell ref="E1551:F1551"/>
    <mergeCell ref="E1552:F1552"/>
    <mergeCell ref="E1553:F1553"/>
    <mergeCell ref="E1554:F1554"/>
    <mergeCell ref="E1579:F1579"/>
    <mergeCell ref="E1580:F1580"/>
    <mergeCell ref="E1581:F1581"/>
    <mergeCell ref="E1582:F1582"/>
    <mergeCell ref="E1583:F1583"/>
    <mergeCell ref="E1584:F1584"/>
    <mergeCell ref="E1573:F1573"/>
    <mergeCell ref="E1574:F1574"/>
    <mergeCell ref="E1575:F1575"/>
    <mergeCell ref="E1576:F1576"/>
    <mergeCell ref="E1577:F1577"/>
    <mergeCell ref="E1578:F1578"/>
    <mergeCell ref="E1567:F1567"/>
    <mergeCell ref="E1568:F1568"/>
    <mergeCell ref="E1569:F1569"/>
    <mergeCell ref="E1570:F1570"/>
    <mergeCell ref="E1571:F1571"/>
    <mergeCell ref="E1572:F1572"/>
    <mergeCell ref="E1597:F1597"/>
    <mergeCell ref="E1598:F1598"/>
    <mergeCell ref="E1599:F1599"/>
    <mergeCell ref="E1600:F1600"/>
    <mergeCell ref="E1601:F1601"/>
    <mergeCell ref="E1602:F1602"/>
    <mergeCell ref="E1591:F1591"/>
    <mergeCell ref="E1592:F1592"/>
    <mergeCell ref="E1593:F1593"/>
    <mergeCell ref="E1594:F1594"/>
    <mergeCell ref="E1595:F1595"/>
    <mergeCell ref="E1596:F1596"/>
    <mergeCell ref="E1585:F1585"/>
    <mergeCell ref="E1586:F1586"/>
    <mergeCell ref="E1587:F1587"/>
    <mergeCell ref="E1588:F1588"/>
    <mergeCell ref="E1589:F1589"/>
    <mergeCell ref="E1590:F1590"/>
    <mergeCell ref="E1615:F1615"/>
    <mergeCell ref="E1616:F1616"/>
    <mergeCell ref="E1617:F1617"/>
    <mergeCell ref="E1618:F1618"/>
    <mergeCell ref="E1619:F1619"/>
    <mergeCell ref="E1620:F1620"/>
    <mergeCell ref="E1609:F1609"/>
    <mergeCell ref="E1610:F1610"/>
    <mergeCell ref="E1611:F1611"/>
    <mergeCell ref="E1612:F1612"/>
    <mergeCell ref="E1613:F1613"/>
    <mergeCell ref="E1614:F1614"/>
    <mergeCell ref="E1603:F1603"/>
    <mergeCell ref="E1604:F1604"/>
    <mergeCell ref="E1605:F1605"/>
    <mergeCell ref="E1606:F1606"/>
    <mergeCell ref="E1607:F1607"/>
    <mergeCell ref="E1608:F1608"/>
    <mergeCell ref="E1633:F1633"/>
    <mergeCell ref="E1634:F1634"/>
    <mergeCell ref="E1635:F1635"/>
    <mergeCell ref="E1636:F1636"/>
    <mergeCell ref="E1637:F1637"/>
    <mergeCell ref="E1638:F1638"/>
    <mergeCell ref="E1627:F1627"/>
    <mergeCell ref="E1628:F1628"/>
    <mergeCell ref="E1629:F1629"/>
    <mergeCell ref="E1630:F1630"/>
    <mergeCell ref="E1631:F1631"/>
    <mergeCell ref="E1632:F1632"/>
    <mergeCell ref="E1621:F1621"/>
    <mergeCell ref="E1622:F1622"/>
    <mergeCell ref="E1623:F1623"/>
    <mergeCell ref="E1624:F1624"/>
    <mergeCell ref="E1625:F1625"/>
    <mergeCell ref="E1626:F1626"/>
    <mergeCell ref="E1651:F1651"/>
    <mergeCell ref="E1652:F1652"/>
    <mergeCell ref="E1653:F1653"/>
    <mergeCell ref="E1654:F1654"/>
    <mergeCell ref="E1655:F1655"/>
    <mergeCell ref="E1656:F1656"/>
    <mergeCell ref="E1645:F1645"/>
    <mergeCell ref="E1646:F1646"/>
    <mergeCell ref="E1647:F1647"/>
    <mergeCell ref="E1648:F1648"/>
    <mergeCell ref="E1649:F1649"/>
    <mergeCell ref="E1650:F1650"/>
    <mergeCell ref="E1639:F1639"/>
    <mergeCell ref="E1640:F1640"/>
    <mergeCell ref="E1641:F1641"/>
    <mergeCell ref="E1642:F1642"/>
    <mergeCell ref="E1643:F1643"/>
    <mergeCell ref="E1644:F1644"/>
    <mergeCell ref="E1669:F1669"/>
    <mergeCell ref="E1670:F1670"/>
    <mergeCell ref="E1671:F1671"/>
    <mergeCell ref="E1672:F1672"/>
    <mergeCell ref="E1673:F1673"/>
    <mergeCell ref="E1674:F1674"/>
    <mergeCell ref="E1663:F1663"/>
    <mergeCell ref="E1664:F1664"/>
    <mergeCell ref="E1665:F1665"/>
    <mergeCell ref="E1666:F1666"/>
    <mergeCell ref="E1667:F1667"/>
    <mergeCell ref="E1668:F1668"/>
    <mergeCell ref="E1657:F1657"/>
    <mergeCell ref="E1658:F1658"/>
    <mergeCell ref="E1659:F1659"/>
    <mergeCell ref="E1660:F1660"/>
    <mergeCell ref="E1661:F1661"/>
    <mergeCell ref="E1662:F1662"/>
    <mergeCell ref="E1687:F1687"/>
    <mergeCell ref="E1688:F1688"/>
    <mergeCell ref="E1689:F1689"/>
    <mergeCell ref="E1690:F1690"/>
    <mergeCell ref="E1691:F1691"/>
    <mergeCell ref="E1692:F1692"/>
    <mergeCell ref="E1681:F1681"/>
    <mergeCell ref="E1682:F1682"/>
    <mergeCell ref="E1683:F1683"/>
    <mergeCell ref="E1684:F1684"/>
    <mergeCell ref="E1685:F1685"/>
    <mergeCell ref="E1686:F1686"/>
    <mergeCell ref="E1675:F1675"/>
    <mergeCell ref="E1676:F1676"/>
    <mergeCell ref="E1677:F1677"/>
    <mergeCell ref="E1678:F1678"/>
    <mergeCell ref="E1679:F1679"/>
    <mergeCell ref="E1680:F1680"/>
    <mergeCell ref="E1705:F1705"/>
    <mergeCell ref="E1706:F1706"/>
    <mergeCell ref="E1707:F1707"/>
    <mergeCell ref="E1708:F1708"/>
    <mergeCell ref="E1709:F1709"/>
    <mergeCell ref="E1710:F1710"/>
    <mergeCell ref="E1699:F1699"/>
    <mergeCell ref="E1700:F1700"/>
    <mergeCell ref="E1701:F1701"/>
    <mergeCell ref="E1702:F1702"/>
    <mergeCell ref="E1703:F1703"/>
    <mergeCell ref="E1704:F1704"/>
    <mergeCell ref="E1693:F1693"/>
    <mergeCell ref="E1694:F1694"/>
    <mergeCell ref="E1695:F1695"/>
    <mergeCell ref="E1696:F1696"/>
    <mergeCell ref="E1697:F1697"/>
    <mergeCell ref="E1698:F1698"/>
    <mergeCell ref="E1723:F1723"/>
    <mergeCell ref="E1724:F1724"/>
    <mergeCell ref="E1725:F1725"/>
    <mergeCell ref="E1726:F1726"/>
    <mergeCell ref="E1727:F1727"/>
    <mergeCell ref="E1728:F1728"/>
    <mergeCell ref="E1717:F1717"/>
    <mergeCell ref="E1718:F1718"/>
    <mergeCell ref="E1719:F1719"/>
    <mergeCell ref="E1720:F1720"/>
    <mergeCell ref="E1721:F1721"/>
    <mergeCell ref="E1722:F1722"/>
    <mergeCell ref="E1711:F1711"/>
    <mergeCell ref="E1712:F1712"/>
    <mergeCell ref="E1713:F1713"/>
    <mergeCell ref="E1714:F1714"/>
    <mergeCell ref="E1715:F1715"/>
    <mergeCell ref="E1716:F1716"/>
    <mergeCell ref="E1741:F1741"/>
    <mergeCell ref="E1742:F1742"/>
    <mergeCell ref="E1743:F1743"/>
    <mergeCell ref="E1744:F1744"/>
    <mergeCell ref="E1745:F1745"/>
    <mergeCell ref="E1746:F1746"/>
    <mergeCell ref="E1735:F1735"/>
    <mergeCell ref="E1736:F1736"/>
    <mergeCell ref="E1737:F1737"/>
    <mergeCell ref="E1738:F1738"/>
    <mergeCell ref="E1739:F1739"/>
    <mergeCell ref="E1740:F1740"/>
    <mergeCell ref="E1729:F1729"/>
    <mergeCell ref="E1730:F1730"/>
    <mergeCell ref="E1731:F1731"/>
    <mergeCell ref="E1732:F1732"/>
    <mergeCell ref="E1733:F1733"/>
    <mergeCell ref="E1734:F1734"/>
    <mergeCell ref="E1759:F1759"/>
    <mergeCell ref="E1760:F1760"/>
    <mergeCell ref="E1761:F1761"/>
    <mergeCell ref="E1762:F1762"/>
    <mergeCell ref="E1763:F1763"/>
    <mergeCell ref="E1764:F1764"/>
    <mergeCell ref="E1753:F1753"/>
    <mergeCell ref="E1754:F1754"/>
    <mergeCell ref="E1755:F1755"/>
    <mergeCell ref="E1756:F1756"/>
    <mergeCell ref="E1757:F1757"/>
    <mergeCell ref="E1758:F1758"/>
    <mergeCell ref="E1747:F1747"/>
    <mergeCell ref="E1748:F1748"/>
    <mergeCell ref="E1749:F1749"/>
    <mergeCell ref="E1750:F1750"/>
    <mergeCell ref="E1751:F1751"/>
    <mergeCell ref="E1752:F1752"/>
    <mergeCell ref="E1777:F1777"/>
    <mergeCell ref="E1778:F1778"/>
    <mergeCell ref="E1779:F1779"/>
    <mergeCell ref="E1780:F1780"/>
    <mergeCell ref="E1781:F1781"/>
    <mergeCell ref="E1782:F1782"/>
    <mergeCell ref="E1771:F1771"/>
    <mergeCell ref="E1772:F1772"/>
    <mergeCell ref="E1773:F1773"/>
    <mergeCell ref="E1774:F1774"/>
    <mergeCell ref="E1775:F1775"/>
    <mergeCell ref="E1776:F1776"/>
    <mergeCell ref="E1765:F1765"/>
    <mergeCell ref="E1766:F1766"/>
    <mergeCell ref="E1767:F1767"/>
    <mergeCell ref="E1768:F1768"/>
    <mergeCell ref="E1769:F1769"/>
    <mergeCell ref="E1770:F1770"/>
    <mergeCell ref="E1795:F1795"/>
    <mergeCell ref="E1796:F1796"/>
    <mergeCell ref="E1797:F1797"/>
    <mergeCell ref="E1798:F1798"/>
    <mergeCell ref="E1799:F1799"/>
    <mergeCell ref="E1800:F1800"/>
    <mergeCell ref="E1789:F1789"/>
    <mergeCell ref="E1790:F1790"/>
    <mergeCell ref="E1791:F1791"/>
    <mergeCell ref="E1792:F1792"/>
    <mergeCell ref="E1793:F1793"/>
    <mergeCell ref="E1794:F1794"/>
    <mergeCell ref="E1783:F1783"/>
    <mergeCell ref="E1784:F1784"/>
    <mergeCell ref="E1785:F1785"/>
    <mergeCell ref="E1786:F1786"/>
    <mergeCell ref="E1787:F1787"/>
    <mergeCell ref="E1788:F1788"/>
    <mergeCell ref="E1813:F1813"/>
    <mergeCell ref="E1814:F1814"/>
    <mergeCell ref="E1815:F1815"/>
    <mergeCell ref="E1816:F1816"/>
    <mergeCell ref="E1817:F1817"/>
    <mergeCell ref="E1818:F1818"/>
    <mergeCell ref="E1807:F1807"/>
    <mergeCell ref="E1808:F1808"/>
    <mergeCell ref="E1809:F1809"/>
    <mergeCell ref="E1810:F1810"/>
    <mergeCell ref="E1811:F1811"/>
    <mergeCell ref="E1812:F1812"/>
    <mergeCell ref="E1801:F1801"/>
    <mergeCell ref="E1802:F1802"/>
    <mergeCell ref="E1803:F1803"/>
    <mergeCell ref="E1804:F1804"/>
    <mergeCell ref="E1805:F1805"/>
    <mergeCell ref="E1806:F1806"/>
    <mergeCell ref="E1831:F1831"/>
    <mergeCell ref="E1832:F1832"/>
    <mergeCell ref="E1833:F1833"/>
    <mergeCell ref="E1834:F1834"/>
    <mergeCell ref="E1835:F1835"/>
    <mergeCell ref="E1836:F1836"/>
    <mergeCell ref="E1825:F1825"/>
    <mergeCell ref="E1826:F1826"/>
    <mergeCell ref="E1827:F1827"/>
    <mergeCell ref="E1828:F1828"/>
    <mergeCell ref="E1829:F1829"/>
    <mergeCell ref="E1830:F1830"/>
    <mergeCell ref="E1819:F1819"/>
    <mergeCell ref="E1820:F1820"/>
    <mergeCell ref="E1821:F1821"/>
    <mergeCell ref="E1822:F1822"/>
    <mergeCell ref="E1823:F1823"/>
    <mergeCell ref="E1824:F1824"/>
    <mergeCell ref="E1849:F1849"/>
    <mergeCell ref="E1850:F1850"/>
    <mergeCell ref="E1851:F1851"/>
    <mergeCell ref="E1852:F1852"/>
    <mergeCell ref="E1853:F1853"/>
    <mergeCell ref="E1854:F1854"/>
    <mergeCell ref="E1843:F1843"/>
    <mergeCell ref="E1844:F1844"/>
    <mergeCell ref="E1845:F1845"/>
    <mergeCell ref="E1846:F1846"/>
    <mergeCell ref="E1847:F1847"/>
    <mergeCell ref="E1848:F1848"/>
    <mergeCell ref="E1837:F1837"/>
    <mergeCell ref="E1838:F1838"/>
    <mergeCell ref="E1839:F1839"/>
    <mergeCell ref="E1840:F1840"/>
    <mergeCell ref="E1841:F1841"/>
    <mergeCell ref="E1842:F1842"/>
    <mergeCell ref="E1867:F1867"/>
    <mergeCell ref="E1868:F1868"/>
    <mergeCell ref="E1869:F1869"/>
    <mergeCell ref="E1870:F1870"/>
    <mergeCell ref="E1871:F1871"/>
    <mergeCell ref="E1872:F1872"/>
    <mergeCell ref="E1861:F1861"/>
    <mergeCell ref="E1862:F1862"/>
    <mergeCell ref="E1863:F1863"/>
    <mergeCell ref="E1864:F1864"/>
    <mergeCell ref="E1865:F1865"/>
    <mergeCell ref="E1866:F1866"/>
    <mergeCell ref="E1855:F1855"/>
    <mergeCell ref="E1856:F1856"/>
    <mergeCell ref="E1857:F1857"/>
    <mergeCell ref="E1858:F1858"/>
    <mergeCell ref="E1859:F1859"/>
    <mergeCell ref="E1860:F1860"/>
    <mergeCell ref="E1885:F1885"/>
    <mergeCell ref="E1886:F1886"/>
    <mergeCell ref="E1887:F1887"/>
    <mergeCell ref="E1888:F1888"/>
    <mergeCell ref="E1889:F1889"/>
    <mergeCell ref="E1890:F1890"/>
    <mergeCell ref="E1879:F1879"/>
    <mergeCell ref="E1880:F1880"/>
    <mergeCell ref="E1881:F1881"/>
    <mergeCell ref="E1882:F1882"/>
    <mergeCell ref="E1883:F1883"/>
    <mergeCell ref="E1884:F1884"/>
    <mergeCell ref="E1873:F1873"/>
    <mergeCell ref="E1874:F1874"/>
    <mergeCell ref="E1875:F1875"/>
    <mergeCell ref="E1876:F1876"/>
    <mergeCell ref="E1877:F1877"/>
    <mergeCell ref="E1878:F1878"/>
    <mergeCell ref="E1903:F1903"/>
    <mergeCell ref="E1904:F1904"/>
    <mergeCell ref="E1905:F1905"/>
    <mergeCell ref="E1906:F1906"/>
    <mergeCell ref="E1907:F1907"/>
    <mergeCell ref="E1908:F1908"/>
    <mergeCell ref="E1897:F1897"/>
    <mergeCell ref="E1898:F1898"/>
    <mergeCell ref="E1899:F1899"/>
    <mergeCell ref="E1900:F1900"/>
    <mergeCell ref="E1901:F1901"/>
    <mergeCell ref="E1902:F1902"/>
    <mergeCell ref="E1891:F1891"/>
    <mergeCell ref="E1892:F1892"/>
    <mergeCell ref="E1893:F1893"/>
    <mergeCell ref="E1894:F1894"/>
    <mergeCell ref="E1895:F1895"/>
    <mergeCell ref="E1896:F1896"/>
    <mergeCell ref="E1921:F1921"/>
    <mergeCell ref="E1922:F1922"/>
    <mergeCell ref="E1923:F1923"/>
    <mergeCell ref="E1924:F1924"/>
    <mergeCell ref="E1925:F1925"/>
    <mergeCell ref="E1926:F1926"/>
    <mergeCell ref="E1915:F1915"/>
    <mergeCell ref="E1916:F1916"/>
    <mergeCell ref="E1917:F1917"/>
    <mergeCell ref="E1918:F1918"/>
    <mergeCell ref="E1919:F1919"/>
    <mergeCell ref="E1920:F1920"/>
    <mergeCell ref="E1909:F1909"/>
    <mergeCell ref="E1910:F1910"/>
    <mergeCell ref="E1911:F1911"/>
    <mergeCell ref="E1912:F1912"/>
    <mergeCell ref="E1913:F1913"/>
    <mergeCell ref="E1914:F1914"/>
    <mergeCell ref="E1939:F1939"/>
    <mergeCell ref="E1940:F1940"/>
    <mergeCell ref="E1941:F1941"/>
    <mergeCell ref="E1942:F1942"/>
    <mergeCell ref="E1943:F1943"/>
    <mergeCell ref="E1944:F1944"/>
    <mergeCell ref="E1933:F1933"/>
    <mergeCell ref="E1934:F1934"/>
    <mergeCell ref="E1935:F1935"/>
    <mergeCell ref="E1936:F1936"/>
    <mergeCell ref="E1937:F1937"/>
    <mergeCell ref="E1938:F1938"/>
    <mergeCell ref="E1927:F1927"/>
    <mergeCell ref="E1928:F1928"/>
    <mergeCell ref="E1929:F1929"/>
    <mergeCell ref="E1930:F1930"/>
    <mergeCell ref="E1931:F1931"/>
    <mergeCell ref="E1932:F1932"/>
    <mergeCell ref="E1957:F1957"/>
    <mergeCell ref="E1958:F1958"/>
    <mergeCell ref="E1959:F1959"/>
    <mergeCell ref="E1960:F1960"/>
    <mergeCell ref="E1961:F1961"/>
    <mergeCell ref="E1962:F1962"/>
    <mergeCell ref="E1951:F1951"/>
    <mergeCell ref="E1952:F1952"/>
    <mergeCell ref="E1953:F1953"/>
    <mergeCell ref="E1954:F1954"/>
    <mergeCell ref="E1955:F1955"/>
    <mergeCell ref="E1956:F1956"/>
    <mergeCell ref="E1945:F1945"/>
    <mergeCell ref="E1946:F1946"/>
    <mergeCell ref="E1947:F1947"/>
    <mergeCell ref="E1948:F1948"/>
    <mergeCell ref="E1949:F1949"/>
    <mergeCell ref="E1950:F1950"/>
    <mergeCell ref="E1975:F1975"/>
    <mergeCell ref="E1976:F1976"/>
    <mergeCell ref="E1977:F1977"/>
    <mergeCell ref="E1978:F1978"/>
    <mergeCell ref="E1979:F1979"/>
    <mergeCell ref="E1980:F1980"/>
    <mergeCell ref="E1969:F1969"/>
    <mergeCell ref="E1970:F1970"/>
    <mergeCell ref="E1971:F1971"/>
    <mergeCell ref="E1972:F1972"/>
    <mergeCell ref="E1973:F1973"/>
    <mergeCell ref="E1974:F1974"/>
    <mergeCell ref="E1963:F1963"/>
    <mergeCell ref="E1964:F1964"/>
    <mergeCell ref="E1965:F1965"/>
    <mergeCell ref="E1966:F1966"/>
    <mergeCell ref="E1967:F1967"/>
    <mergeCell ref="E1968:F1968"/>
    <mergeCell ref="E1993:F1993"/>
    <mergeCell ref="E1994:F1994"/>
    <mergeCell ref="E1995:F1995"/>
    <mergeCell ref="E1996:F1996"/>
    <mergeCell ref="E1997:F1997"/>
    <mergeCell ref="E1998:F1998"/>
    <mergeCell ref="E1987:F1987"/>
    <mergeCell ref="E1988:F1988"/>
    <mergeCell ref="E1989:F1989"/>
    <mergeCell ref="E1990:F1990"/>
    <mergeCell ref="E1991:F1991"/>
    <mergeCell ref="E1992:F1992"/>
    <mergeCell ref="E1981:F1981"/>
    <mergeCell ref="E1982:F1982"/>
    <mergeCell ref="E1983:F1983"/>
    <mergeCell ref="E1984:F1984"/>
    <mergeCell ref="E1985:F1985"/>
    <mergeCell ref="E1986:F1986"/>
    <mergeCell ref="E2011:F2011"/>
    <mergeCell ref="E2012:F2012"/>
    <mergeCell ref="E2013:F2013"/>
    <mergeCell ref="E2014:F2014"/>
    <mergeCell ref="E2015:F2015"/>
    <mergeCell ref="E2016:F2016"/>
    <mergeCell ref="E2005:F2005"/>
    <mergeCell ref="E2006:F2006"/>
    <mergeCell ref="E2007:F2007"/>
    <mergeCell ref="E2008:F2008"/>
    <mergeCell ref="E2009:F2009"/>
    <mergeCell ref="E2010:F2010"/>
    <mergeCell ref="E1999:F1999"/>
    <mergeCell ref="E2000:F2000"/>
    <mergeCell ref="E2001:F2001"/>
    <mergeCell ref="E2002:F2002"/>
    <mergeCell ref="E2003:F2003"/>
    <mergeCell ref="E2004:F2004"/>
    <mergeCell ref="E2029:F2029"/>
    <mergeCell ref="E2030:F2030"/>
    <mergeCell ref="E2031:F2031"/>
    <mergeCell ref="E2032:F2032"/>
    <mergeCell ref="E2033:F2033"/>
    <mergeCell ref="E2034:F2034"/>
    <mergeCell ref="E2023:F2023"/>
    <mergeCell ref="E2024:F2024"/>
    <mergeCell ref="E2025:F2025"/>
    <mergeCell ref="E2026:F2026"/>
    <mergeCell ref="E2027:F2027"/>
    <mergeCell ref="E2028:F2028"/>
    <mergeCell ref="E2017:F2017"/>
    <mergeCell ref="E2018:F2018"/>
    <mergeCell ref="E2019:F2019"/>
    <mergeCell ref="E2020:F2020"/>
    <mergeCell ref="E2021:F2021"/>
    <mergeCell ref="E2022:F2022"/>
    <mergeCell ref="E2047:F2047"/>
    <mergeCell ref="E2048:F2048"/>
    <mergeCell ref="E2049:F2049"/>
    <mergeCell ref="E2050:F2050"/>
    <mergeCell ref="E2051:F2051"/>
    <mergeCell ref="E2052:F2052"/>
    <mergeCell ref="E2041:F2041"/>
    <mergeCell ref="E2042:F2042"/>
    <mergeCell ref="E2043:F2043"/>
    <mergeCell ref="E2044:F2044"/>
    <mergeCell ref="E2045:F2045"/>
    <mergeCell ref="E2046:F2046"/>
    <mergeCell ref="E2035:F2035"/>
    <mergeCell ref="E2036:F2036"/>
    <mergeCell ref="E2037:F2037"/>
    <mergeCell ref="E2038:F2038"/>
    <mergeCell ref="E2039:F2039"/>
    <mergeCell ref="E2040:F2040"/>
    <mergeCell ref="E2065:F2065"/>
    <mergeCell ref="E2066:F2066"/>
    <mergeCell ref="E2067:F2067"/>
    <mergeCell ref="E2068:F2068"/>
    <mergeCell ref="E2069:F2069"/>
    <mergeCell ref="E2070:F2070"/>
    <mergeCell ref="E2059:F2059"/>
    <mergeCell ref="E2060:F2060"/>
    <mergeCell ref="E2061:F2061"/>
    <mergeCell ref="E2062:F2062"/>
    <mergeCell ref="E2063:F2063"/>
    <mergeCell ref="E2064:F2064"/>
    <mergeCell ref="E2053:F2053"/>
    <mergeCell ref="E2054:F2054"/>
    <mergeCell ref="E2055:F2055"/>
    <mergeCell ref="E2056:F2056"/>
    <mergeCell ref="E2057:F2057"/>
    <mergeCell ref="E2058:F2058"/>
    <mergeCell ref="E2083:F2083"/>
    <mergeCell ref="E2084:F2084"/>
    <mergeCell ref="E2085:F2085"/>
    <mergeCell ref="E2086:F2086"/>
    <mergeCell ref="E2087:F2087"/>
    <mergeCell ref="E2088:F2088"/>
    <mergeCell ref="E2077:F2077"/>
    <mergeCell ref="E2078:F2078"/>
    <mergeCell ref="E2079:F2079"/>
    <mergeCell ref="E2080:F2080"/>
    <mergeCell ref="E2081:F2081"/>
    <mergeCell ref="E2082:F2082"/>
    <mergeCell ref="E2071:F2071"/>
    <mergeCell ref="E2072:F2072"/>
    <mergeCell ref="E2073:F2073"/>
    <mergeCell ref="E2074:F2074"/>
    <mergeCell ref="E2075:F2075"/>
    <mergeCell ref="E2076:F2076"/>
    <mergeCell ref="E2101:F2101"/>
    <mergeCell ref="E2102:F2102"/>
    <mergeCell ref="E2103:F2103"/>
    <mergeCell ref="E2104:F2104"/>
    <mergeCell ref="E2105:F2105"/>
    <mergeCell ref="E2106:F2106"/>
    <mergeCell ref="E2095:F2095"/>
    <mergeCell ref="E2096:F2096"/>
    <mergeCell ref="E2097:F2097"/>
    <mergeCell ref="E2098:F2098"/>
    <mergeCell ref="E2099:F2099"/>
    <mergeCell ref="E2100:F2100"/>
    <mergeCell ref="E2089:F2089"/>
    <mergeCell ref="E2090:F2090"/>
    <mergeCell ref="E2091:F2091"/>
    <mergeCell ref="E2092:F2092"/>
    <mergeCell ref="E2093:F2093"/>
    <mergeCell ref="E2094:F2094"/>
    <mergeCell ref="E2119:F2119"/>
    <mergeCell ref="E2120:F2120"/>
    <mergeCell ref="E2121:F2121"/>
    <mergeCell ref="E2122:F2122"/>
    <mergeCell ref="E2123:F2123"/>
    <mergeCell ref="E2124:F2124"/>
    <mergeCell ref="E2113:F2113"/>
    <mergeCell ref="E2114:F2114"/>
    <mergeCell ref="E2115:F2115"/>
    <mergeCell ref="E2116:F2116"/>
    <mergeCell ref="E2117:F2117"/>
    <mergeCell ref="E2118:F2118"/>
    <mergeCell ref="E2107:F2107"/>
    <mergeCell ref="E2108:F2108"/>
    <mergeCell ref="E2109:F2109"/>
    <mergeCell ref="E2110:F2110"/>
    <mergeCell ref="E2111:F2111"/>
    <mergeCell ref="E2112:F2112"/>
    <mergeCell ref="E2137:F2137"/>
    <mergeCell ref="E2138:F2138"/>
    <mergeCell ref="E2139:F2139"/>
    <mergeCell ref="E2140:F2140"/>
    <mergeCell ref="E2141:F2141"/>
    <mergeCell ref="E2142:F2142"/>
    <mergeCell ref="E2131:F2131"/>
    <mergeCell ref="E2132:F2132"/>
    <mergeCell ref="E2133:F2133"/>
    <mergeCell ref="E2134:F2134"/>
    <mergeCell ref="E2135:F2135"/>
    <mergeCell ref="E2136:F2136"/>
    <mergeCell ref="E2125:F2125"/>
    <mergeCell ref="E2126:F2126"/>
    <mergeCell ref="E2127:F2127"/>
    <mergeCell ref="E2128:F2128"/>
    <mergeCell ref="E2129:F2129"/>
    <mergeCell ref="E2130:F2130"/>
    <mergeCell ref="E2155:F2155"/>
    <mergeCell ref="E2156:F2156"/>
    <mergeCell ref="E2157:F2157"/>
    <mergeCell ref="E2158:F2158"/>
    <mergeCell ref="E2159:F2159"/>
    <mergeCell ref="E2160:F2160"/>
    <mergeCell ref="E2149:F2149"/>
    <mergeCell ref="E2150:F2150"/>
    <mergeCell ref="E2151:F2151"/>
    <mergeCell ref="E2152:F2152"/>
    <mergeCell ref="E2153:F2153"/>
    <mergeCell ref="E2154:F2154"/>
    <mergeCell ref="E2143:F2143"/>
    <mergeCell ref="E2144:F2144"/>
    <mergeCell ref="E2145:F2145"/>
    <mergeCell ref="E2146:F2146"/>
    <mergeCell ref="E2147:F2147"/>
    <mergeCell ref="E2148:F2148"/>
    <mergeCell ref="E2173:F2173"/>
    <mergeCell ref="E2174:F2174"/>
    <mergeCell ref="E2175:F2175"/>
    <mergeCell ref="E2176:F2176"/>
    <mergeCell ref="E2177:F2177"/>
    <mergeCell ref="E2178:F2178"/>
    <mergeCell ref="E2167:F2167"/>
    <mergeCell ref="E2168:F2168"/>
    <mergeCell ref="E2169:F2169"/>
    <mergeCell ref="E2170:F2170"/>
    <mergeCell ref="E2171:F2171"/>
    <mergeCell ref="E2172:F2172"/>
    <mergeCell ref="E2161:F2161"/>
    <mergeCell ref="E2162:F2162"/>
    <mergeCell ref="E2163:F2163"/>
    <mergeCell ref="E2164:F2164"/>
    <mergeCell ref="E2165:F2165"/>
    <mergeCell ref="E2166:F2166"/>
    <mergeCell ref="E2191:F2191"/>
    <mergeCell ref="E2192:F2192"/>
    <mergeCell ref="E2193:F2193"/>
    <mergeCell ref="E2194:F2194"/>
    <mergeCell ref="E2195:F2195"/>
    <mergeCell ref="E2196:F2196"/>
    <mergeCell ref="E2185:F2185"/>
    <mergeCell ref="E2186:F2186"/>
    <mergeCell ref="E2187:F2187"/>
    <mergeCell ref="E2188:F2188"/>
    <mergeCell ref="E2189:F2189"/>
    <mergeCell ref="E2190:F2190"/>
    <mergeCell ref="E2179:F2179"/>
    <mergeCell ref="E2180:F2180"/>
    <mergeCell ref="E2181:F2181"/>
    <mergeCell ref="E2182:F2182"/>
    <mergeCell ref="E2183:F2183"/>
    <mergeCell ref="E2184:F2184"/>
    <mergeCell ref="E2209:F2209"/>
    <mergeCell ref="E2210:F2210"/>
    <mergeCell ref="E2211:F2211"/>
    <mergeCell ref="E2212:F2212"/>
    <mergeCell ref="E2213:F2213"/>
    <mergeCell ref="E2214:F2214"/>
    <mergeCell ref="E2203:F2203"/>
    <mergeCell ref="E2204:F2204"/>
    <mergeCell ref="E2205:F2205"/>
    <mergeCell ref="E2206:F2206"/>
    <mergeCell ref="E2207:F2207"/>
    <mergeCell ref="E2208:F2208"/>
    <mergeCell ref="E2197:F2197"/>
    <mergeCell ref="E2198:F2198"/>
    <mergeCell ref="E2199:F2199"/>
    <mergeCell ref="E2200:F2200"/>
    <mergeCell ref="E2201:F2201"/>
    <mergeCell ref="E2202:F2202"/>
    <mergeCell ref="E2227:F2227"/>
    <mergeCell ref="E2228:F2228"/>
    <mergeCell ref="E2229:F2229"/>
    <mergeCell ref="E2230:F2230"/>
    <mergeCell ref="E2231:F2231"/>
    <mergeCell ref="E2232:F2232"/>
    <mergeCell ref="E2221:F2221"/>
    <mergeCell ref="E2222:F2222"/>
    <mergeCell ref="E2223:F2223"/>
    <mergeCell ref="E2224:F2224"/>
    <mergeCell ref="E2225:F2225"/>
    <mergeCell ref="E2226:F2226"/>
    <mergeCell ref="E2215:F2215"/>
    <mergeCell ref="E2216:F2216"/>
    <mergeCell ref="E2217:F2217"/>
    <mergeCell ref="E2218:F2218"/>
    <mergeCell ref="E2219:F2219"/>
    <mergeCell ref="E2220:F2220"/>
    <mergeCell ref="E2245:F2245"/>
    <mergeCell ref="E2246:F2246"/>
    <mergeCell ref="E2247:F2247"/>
    <mergeCell ref="E2248:F2248"/>
    <mergeCell ref="E2249:F2249"/>
    <mergeCell ref="E2250:F2250"/>
    <mergeCell ref="E2239:F2239"/>
    <mergeCell ref="E2240:F2240"/>
    <mergeCell ref="E2241:F2241"/>
    <mergeCell ref="E2242:F2242"/>
    <mergeCell ref="E2243:F2243"/>
    <mergeCell ref="E2244:F2244"/>
    <mergeCell ref="E2233:F2233"/>
    <mergeCell ref="E2234:F2234"/>
    <mergeCell ref="E2235:F2235"/>
    <mergeCell ref="E2236:F2236"/>
    <mergeCell ref="E2237:F2237"/>
    <mergeCell ref="E2238:F2238"/>
    <mergeCell ref="E2263:F2263"/>
    <mergeCell ref="E2264:F2264"/>
    <mergeCell ref="E2265:F2265"/>
    <mergeCell ref="E2266:F2266"/>
    <mergeCell ref="E2267:F2267"/>
    <mergeCell ref="E2268:F2268"/>
    <mergeCell ref="E2257:F2257"/>
    <mergeCell ref="E2258:F2258"/>
    <mergeCell ref="E2259:F2259"/>
    <mergeCell ref="E2260:F2260"/>
    <mergeCell ref="E2261:F2261"/>
    <mergeCell ref="E2262:F2262"/>
    <mergeCell ref="E2251:F2251"/>
    <mergeCell ref="E2252:F2252"/>
    <mergeCell ref="E2253:F2253"/>
    <mergeCell ref="E2254:F2254"/>
    <mergeCell ref="E2255:F2255"/>
    <mergeCell ref="E2256:F2256"/>
    <mergeCell ref="E2281:F2281"/>
    <mergeCell ref="E2282:F2282"/>
    <mergeCell ref="E2283:F2283"/>
    <mergeCell ref="E2284:F2284"/>
    <mergeCell ref="E2285:F2285"/>
    <mergeCell ref="E2286:F2286"/>
    <mergeCell ref="E2275:F2275"/>
    <mergeCell ref="E2276:F2276"/>
    <mergeCell ref="E2277:F2277"/>
    <mergeCell ref="E2278:F2278"/>
    <mergeCell ref="E2279:F2279"/>
    <mergeCell ref="E2280:F2280"/>
    <mergeCell ref="E2269:F2269"/>
    <mergeCell ref="E2270:F2270"/>
    <mergeCell ref="E2271:F2271"/>
    <mergeCell ref="E2272:F2272"/>
    <mergeCell ref="E2273:F2273"/>
    <mergeCell ref="E2274:F2274"/>
    <mergeCell ref="E2299:F2299"/>
    <mergeCell ref="E2300:F2300"/>
    <mergeCell ref="E2301:F2301"/>
    <mergeCell ref="E2302:F2302"/>
    <mergeCell ref="E2303:F2303"/>
    <mergeCell ref="E2304:F2304"/>
    <mergeCell ref="E2293:F2293"/>
    <mergeCell ref="E2294:F2294"/>
    <mergeCell ref="E2295:F2295"/>
    <mergeCell ref="E2296:F2296"/>
    <mergeCell ref="E2297:F2297"/>
    <mergeCell ref="E2298:F2298"/>
    <mergeCell ref="E2287:F2287"/>
    <mergeCell ref="E2288:F2288"/>
    <mergeCell ref="E2289:F2289"/>
    <mergeCell ref="E2290:F2290"/>
    <mergeCell ref="E2291:F2291"/>
    <mergeCell ref="E2292:F2292"/>
    <mergeCell ref="E2317:F2317"/>
    <mergeCell ref="E2318:F2318"/>
    <mergeCell ref="E2319:F2319"/>
    <mergeCell ref="E2320:F2320"/>
    <mergeCell ref="E2321:F2321"/>
    <mergeCell ref="E2322:F2322"/>
    <mergeCell ref="E2311:F2311"/>
    <mergeCell ref="E2312:F2312"/>
    <mergeCell ref="E2313:F2313"/>
    <mergeCell ref="E2314:F2314"/>
    <mergeCell ref="E2315:F2315"/>
    <mergeCell ref="E2316:F2316"/>
    <mergeCell ref="E2305:F2305"/>
    <mergeCell ref="E2306:F2306"/>
    <mergeCell ref="E2307:F2307"/>
    <mergeCell ref="E2308:F2308"/>
    <mergeCell ref="E2309:F2309"/>
    <mergeCell ref="E2310:F2310"/>
    <mergeCell ref="E2335:F2335"/>
    <mergeCell ref="E2336:F2336"/>
    <mergeCell ref="E2337:F2337"/>
    <mergeCell ref="E2338:F2338"/>
    <mergeCell ref="E2339:F2339"/>
    <mergeCell ref="E2340:F2340"/>
    <mergeCell ref="E2329:F2329"/>
    <mergeCell ref="E2330:F2330"/>
    <mergeCell ref="E2331:F2331"/>
    <mergeCell ref="E2332:F2332"/>
    <mergeCell ref="E2333:F2333"/>
    <mergeCell ref="E2334:F2334"/>
    <mergeCell ref="E2323:F2323"/>
    <mergeCell ref="E2324:F2324"/>
    <mergeCell ref="E2325:F2325"/>
    <mergeCell ref="E2326:F2326"/>
    <mergeCell ref="E2327:F2327"/>
    <mergeCell ref="E2328:F2328"/>
    <mergeCell ref="E2353:F2353"/>
    <mergeCell ref="E2354:F2354"/>
    <mergeCell ref="E2355:F2355"/>
    <mergeCell ref="E2356:F2356"/>
    <mergeCell ref="E2357:F2357"/>
    <mergeCell ref="E2358:F2358"/>
    <mergeCell ref="E2347:F2347"/>
    <mergeCell ref="E2348:F2348"/>
    <mergeCell ref="E2349:F2349"/>
    <mergeCell ref="E2350:F2350"/>
    <mergeCell ref="E2351:F2351"/>
    <mergeCell ref="E2352:F2352"/>
    <mergeCell ref="E2341:F2341"/>
    <mergeCell ref="E2342:F2342"/>
    <mergeCell ref="E2343:F2343"/>
    <mergeCell ref="E2344:F2344"/>
    <mergeCell ref="E2345:F2345"/>
    <mergeCell ref="E2346:F2346"/>
    <mergeCell ref="E2371:F2371"/>
    <mergeCell ref="E2372:F2372"/>
    <mergeCell ref="E2373:F2373"/>
    <mergeCell ref="E2374:F2374"/>
    <mergeCell ref="E2375:F2375"/>
    <mergeCell ref="E2376:F2376"/>
    <mergeCell ref="E2365:F2365"/>
    <mergeCell ref="E2366:F2366"/>
    <mergeCell ref="E2367:F2367"/>
    <mergeCell ref="E2368:F2368"/>
    <mergeCell ref="E2369:F2369"/>
    <mergeCell ref="E2370:F2370"/>
    <mergeCell ref="E2359:F2359"/>
    <mergeCell ref="E2360:F2360"/>
    <mergeCell ref="E2361:F2361"/>
    <mergeCell ref="E2362:F2362"/>
    <mergeCell ref="E2363:F2363"/>
    <mergeCell ref="E2364:F2364"/>
    <mergeCell ref="E2389:F2389"/>
    <mergeCell ref="E2390:F2390"/>
    <mergeCell ref="E2391:F2391"/>
    <mergeCell ref="E2392:F2392"/>
    <mergeCell ref="E2393:F2393"/>
    <mergeCell ref="E2394:F2394"/>
    <mergeCell ref="E2383:F2383"/>
    <mergeCell ref="E2384:F2384"/>
    <mergeCell ref="E2385:F2385"/>
    <mergeCell ref="E2386:F2386"/>
    <mergeCell ref="E2387:F2387"/>
    <mergeCell ref="E2388:F2388"/>
    <mergeCell ref="E2377:F2377"/>
    <mergeCell ref="E2378:F2378"/>
    <mergeCell ref="E2379:F2379"/>
    <mergeCell ref="E2380:F2380"/>
    <mergeCell ref="E2381:F2381"/>
    <mergeCell ref="E2382:F2382"/>
    <mergeCell ref="E2407:F2407"/>
    <mergeCell ref="E2408:F2408"/>
    <mergeCell ref="E2409:F2409"/>
    <mergeCell ref="E2410:F2410"/>
    <mergeCell ref="E2411:F2411"/>
    <mergeCell ref="E2412:F2412"/>
    <mergeCell ref="E2401:F2401"/>
    <mergeCell ref="E2402:F2402"/>
    <mergeCell ref="E2403:F2403"/>
    <mergeCell ref="E2404:F2404"/>
    <mergeCell ref="E2405:F2405"/>
    <mergeCell ref="E2406:F2406"/>
    <mergeCell ref="E2395:F2395"/>
    <mergeCell ref="E2396:F2396"/>
    <mergeCell ref="E2397:F2397"/>
    <mergeCell ref="E2398:F2398"/>
    <mergeCell ref="E2399:F2399"/>
    <mergeCell ref="E2400:F2400"/>
    <mergeCell ref="E2425:F2425"/>
    <mergeCell ref="E2426:F2426"/>
    <mergeCell ref="E2427:F2427"/>
    <mergeCell ref="E2428:F2428"/>
    <mergeCell ref="E2429:F2429"/>
    <mergeCell ref="E2430:F2430"/>
    <mergeCell ref="E2419:F2419"/>
    <mergeCell ref="E2420:F2420"/>
    <mergeCell ref="E2421:F2421"/>
    <mergeCell ref="E2422:F2422"/>
    <mergeCell ref="E2423:F2423"/>
    <mergeCell ref="E2424:F2424"/>
    <mergeCell ref="E2413:F2413"/>
    <mergeCell ref="E2414:F2414"/>
    <mergeCell ref="E2415:F2415"/>
    <mergeCell ref="E2416:F2416"/>
    <mergeCell ref="E2417:F2417"/>
    <mergeCell ref="E2418:F2418"/>
    <mergeCell ref="E2443:F2443"/>
    <mergeCell ref="E2444:F2444"/>
    <mergeCell ref="E2445:F2445"/>
    <mergeCell ref="E2446:F2446"/>
    <mergeCell ref="E2447:F2447"/>
    <mergeCell ref="E2448:F2448"/>
    <mergeCell ref="E2437:F2437"/>
    <mergeCell ref="E2438:F2438"/>
    <mergeCell ref="E2439:F2439"/>
    <mergeCell ref="E2440:F2440"/>
    <mergeCell ref="E2441:F2441"/>
    <mergeCell ref="E2442:F2442"/>
    <mergeCell ref="E2431:F2431"/>
    <mergeCell ref="E2432:F2432"/>
    <mergeCell ref="E2433:F2433"/>
    <mergeCell ref="E2434:F2434"/>
    <mergeCell ref="E2435:F2435"/>
    <mergeCell ref="E2436:F2436"/>
    <mergeCell ref="E2461:F2461"/>
    <mergeCell ref="E2462:F2462"/>
    <mergeCell ref="E2463:F2463"/>
    <mergeCell ref="E2464:F2464"/>
    <mergeCell ref="E2465:F2465"/>
    <mergeCell ref="E2466:F2466"/>
    <mergeCell ref="E2455:F2455"/>
    <mergeCell ref="E2456:F2456"/>
    <mergeCell ref="E2457:F2457"/>
    <mergeCell ref="E2458:F2458"/>
    <mergeCell ref="E2459:F2459"/>
    <mergeCell ref="E2460:F2460"/>
    <mergeCell ref="E2449:F2449"/>
    <mergeCell ref="E2450:F2450"/>
    <mergeCell ref="E2451:F2451"/>
    <mergeCell ref="E2452:F2452"/>
    <mergeCell ref="E2453:F2453"/>
    <mergeCell ref="E2454:F2454"/>
    <mergeCell ref="E2479:F2479"/>
    <mergeCell ref="E2480:F2480"/>
    <mergeCell ref="E2481:F2481"/>
    <mergeCell ref="E2482:F2482"/>
    <mergeCell ref="E2483:F2483"/>
    <mergeCell ref="E2484:F2484"/>
    <mergeCell ref="E2473:F2473"/>
    <mergeCell ref="E2474:F2474"/>
    <mergeCell ref="E2475:F2475"/>
    <mergeCell ref="E2476:F2476"/>
    <mergeCell ref="E2477:F2477"/>
    <mergeCell ref="E2478:F2478"/>
    <mergeCell ref="E2467:F2467"/>
    <mergeCell ref="E2468:F2468"/>
    <mergeCell ref="E2469:F2469"/>
    <mergeCell ref="E2470:F2470"/>
    <mergeCell ref="E2471:F2471"/>
    <mergeCell ref="E2472:F2472"/>
    <mergeCell ref="E2497:F2497"/>
    <mergeCell ref="E2498:F2498"/>
    <mergeCell ref="E2499:F2499"/>
    <mergeCell ref="E2500:F2500"/>
    <mergeCell ref="E2501:F2501"/>
    <mergeCell ref="E2502:F2502"/>
    <mergeCell ref="E2491:F2491"/>
    <mergeCell ref="E2492:F2492"/>
    <mergeCell ref="E2493:F2493"/>
    <mergeCell ref="E2494:F2494"/>
    <mergeCell ref="E2495:F2495"/>
    <mergeCell ref="E2496:F2496"/>
    <mergeCell ref="E2485:F2485"/>
    <mergeCell ref="E2486:F2486"/>
    <mergeCell ref="E2487:F2487"/>
    <mergeCell ref="E2488:F2488"/>
    <mergeCell ref="E2489:F2489"/>
    <mergeCell ref="E2490:F2490"/>
    <mergeCell ref="E2515:F2515"/>
    <mergeCell ref="E2516:F2516"/>
    <mergeCell ref="E2517:F2517"/>
    <mergeCell ref="E2518:F2518"/>
    <mergeCell ref="E2519:F2519"/>
    <mergeCell ref="E2520:F2520"/>
    <mergeCell ref="E2509:F2509"/>
    <mergeCell ref="E2510:F2510"/>
    <mergeCell ref="E2511:F2511"/>
    <mergeCell ref="E2512:F2512"/>
    <mergeCell ref="E2513:F2513"/>
    <mergeCell ref="E2514:F2514"/>
    <mergeCell ref="E2503:F2503"/>
    <mergeCell ref="E2504:F2504"/>
    <mergeCell ref="E2505:F2505"/>
    <mergeCell ref="E2506:F2506"/>
    <mergeCell ref="E2507:F2507"/>
    <mergeCell ref="E2508:F2508"/>
    <mergeCell ref="E2533:F2533"/>
    <mergeCell ref="E2534:F2534"/>
    <mergeCell ref="E2535:F2535"/>
    <mergeCell ref="E2536:F2536"/>
    <mergeCell ref="E2537:F2537"/>
    <mergeCell ref="E2538:F2538"/>
    <mergeCell ref="E2527:F2527"/>
    <mergeCell ref="E2528:F2528"/>
    <mergeCell ref="E2529:F2529"/>
    <mergeCell ref="E2530:F2530"/>
    <mergeCell ref="E2531:F2531"/>
    <mergeCell ref="E2532:F2532"/>
    <mergeCell ref="E2521:F2521"/>
    <mergeCell ref="E2522:F2522"/>
    <mergeCell ref="E2523:F2523"/>
    <mergeCell ref="E2524:F2524"/>
    <mergeCell ref="E2525:F2525"/>
    <mergeCell ref="E2526:F2526"/>
    <mergeCell ref="E2551:F2551"/>
    <mergeCell ref="E2552:F2552"/>
    <mergeCell ref="E2553:F2553"/>
    <mergeCell ref="E2554:F2554"/>
    <mergeCell ref="E2555:F2555"/>
    <mergeCell ref="E2556:F2556"/>
    <mergeCell ref="E2545:F2545"/>
    <mergeCell ref="E2546:F2546"/>
    <mergeCell ref="E2547:F2547"/>
    <mergeCell ref="E2548:F2548"/>
    <mergeCell ref="E2549:F2549"/>
    <mergeCell ref="E2550:F2550"/>
    <mergeCell ref="E2539:F2539"/>
    <mergeCell ref="E2540:F2540"/>
    <mergeCell ref="E2541:F2541"/>
    <mergeCell ref="E2542:F2542"/>
    <mergeCell ref="E2543:F2543"/>
    <mergeCell ref="E2544:F2544"/>
    <mergeCell ref="E2569:F2569"/>
    <mergeCell ref="E2570:F2570"/>
    <mergeCell ref="E2571:F2571"/>
    <mergeCell ref="E2572:F2572"/>
    <mergeCell ref="E2573:F2573"/>
    <mergeCell ref="E2574:F2574"/>
    <mergeCell ref="E2563:F2563"/>
    <mergeCell ref="E2564:F2564"/>
    <mergeCell ref="E2565:F2565"/>
    <mergeCell ref="E2566:F2566"/>
    <mergeCell ref="E2567:F2567"/>
    <mergeCell ref="E2568:F2568"/>
    <mergeCell ref="E2557:F2557"/>
    <mergeCell ref="E2558:F2558"/>
    <mergeCell ref="E2559:F2559"/>
    <mergeCell ref="E2560:F2560"/>
    <mergeCell ref="E2561:F2561"/>
    <mergeCell ref="E2562:F2562"/>
    <mergeCell ref="E2587:F2587"/>
    <mergeCell ref="E2588:F2588"/>
    <mergeCell ref="E2589:F2589"/>
    <mergeCell ref="E2590:F2590"/>
    <mergeCell ref="E2591:F2591"/>
    <mergeCell ref="E2592:F2592"/>
    <mergeCell ref="E2581:F2581"/>
    <mergeCell ref="E2582:F2582"/>
    <mergeCell ref="E2583:F2583"/>
    <mergeCell ref="E2584:F2584"/>
    <mergeCell ref="E2585:F2585"/>
    <mergeCell ref="E2586:F2586"/>
    <mergeCell ref="E2575:F2575"/>
    <mergeCell ref="E2576:F2576"/>
    <mergeCell ref="E2577:F2577"/>
    <mergeCell ref="E2578:F2578"/>
    <mergeCell ref="E2579:F2579"/>
    <mergeCell ref="E2580:F2580"/>
    <mergeCell ref="E2605:F2605"/>
    <mergeCell ref="E2606:F2606"/>
    <mergeCell ref="E2607:F2607"/>
    <mergeCell ref="E2608:F2608"/>
    <mergeCell ref="E2609:F2609"/>
    <mergeCell ref="E2610:F2610"/>
    <mergeCell ref="E2599:F2599"/>
    <mergeCell ref="E2600:F2600"/>
    <mergeCell ref="E2601:F2601"/>
    <mergeCell ref="E2602:F2602"/>
    <mergeCell ref="E2603:F2603"/>
    <mergeCell ref="E2604:F2604"/>
    <mergeCell ref="E2593:F2593"/>
    <mergeCell ref="E2594:F2594"/>
    <mergeCell ref="E2595:F2595"/>
    <mergeCell ref="E2596:F2596"/>
    <mergeCell ref="E2597:F2597"/>
    <mergeCell ref="E2598:F2598"/>
    <mergeCell ref="E2623:F2623"/>
    <mergeCell ref="E2624:F2624"/>
    <mergeCell ref="E2625:F2625"/>
    <mergeCell ref="E2626:F2626"/>
    <mergeCell ref="E2627:F2627"/>
    <mergeCell ref="E2628:F2628"/>
    <mergeCell ref="E2617:F2617"/>
    <mergeCell ref="E2618:F2618"/>
    <mergeCell ref="E2619:F2619"/>
    <mergeCell ref="E2620:F2620"/>
    <mergeCell ref="E2621:F2621"/>
    <mergeCell ref="E2622:F2622"/>
    <mergeCell ref="E2611:F2611"/>
    <mergeCell ref="E2612:F2612"/>
    <mergeCell ref="E2613:F2613"/>
    <mergeCell ref="E2614:F2614"/>
    <mergeCell ref="E2615:F2615"/>
    <mergeCell ref="E2616:F2616"/>
    <mergeCell ref="E2641:F2641"/>
    <mergeCell ref="E2642:F2642"/>
    <mergeCell ref="E2643:F2643"/>
    <mergeCell ref="E2644:F2644"/>
    <mergeCell ref="E2645:F2645"/>
    <mergeCell ref="E2646:F2646"/>
    <mergeCell ref="E2635:F2635"/>
    <mergeCell ref="E2636:F2636"/>
    <mergeCell ref="E2637:F2637"/>
    <mergeCell ref="E2638:F2638"/>
    <mergeCell ref="E2639:F2639"/>
    <mergeCell ref="E2640:F2640"/>
    <mergeCell ref="E2629:F2629"/>
    <mergeCell ref="E2630:F2630"/>
    <mergeCell ref="E2631:F2631"/>
    <mergeCell ref="E2632:F2632"/>
    <mergeCell ref="E2633:F2633"/>
    <mergeCell ref="E2634:F2634"/>
    <mergeCell ref="E2659:F2659"/>
    <mergeCell ref="E2660:F2660"/>
    <mergeCell ref="E2661:F2661"/>
    <mergeCell ref="E2662:F2662"/>
    <mergeCell ref="E2663:F2663"/>
    <mergeCell ref="E2664:F2664"/>
    <mergeCell ref="E2653:F2653"/>
    <mergeCell ref="E2654:F2654"/>
    <mergeCell ref="E2655:F2655"/>
    <mergeCell ref="E2656:F2656"/>
    <mergeCell ref="E2657:F2657"/>
    <mergeCell ref="E2658:F2658"/>
    <mergeCell ref="E2647:F2647"/>
    <mergeCell ref="E2648:F2648"/>
    <mergeCell ref="E2649:F2649"/>
    <mergeCell ref="E2650:F2650"/>
    <mergeCell ref="E2651:F2651"/>
    <mergeCell ref="E2652:F2652"/>
    <mergeCell ref="E2677:F2677"/>
    <mergeCell ref="E2678:F2678"/>
    <mergeCell ref="E2679:F2679"/>
    <mergeCell ref="E2680:F2680"/>
    <mergeCell ref="E2681:F2681"/>
    <mergeCell ref="E2682:F2682"/>
    <mergeCell ref="E2671:F2671"/>
    <mergeCell ref="E2672:F2672"/>
    <mergeCell ref="E2673:F2673"/>
    <mergeCell ref="E2674:F2674"/>
    <mergeCell ref="E2675:F2675"/>
    <mergeCell ref="E2676:F2676"/>
    <mergeCell ref="E2665:F2665"/>
    <mergeCell ref="E2666:F2666"/>
    <mergeCell ref="E2667:F2667"/>
    <mergeCell ref="E2668:F2668"/>
    <mergeCell ref="E2669:F2669"/>
    <mergeCell ref="E2670:F2670"/>
    <mergeCell ref="E2695:F2695"/>
    <mergeCell ref="E2696:F2696"/>
    <mergeCell ref="E2697:F2697"/>
    <mergeCell ref="E2698:F2698"/>
    <mergeCell ref="E2699:F2699"/>
    <mergeCell ref="E2700:F2700"/>
    <mergeCell ref="E2689:F2689"/>
    <mergeCell ref="E2690:F2690"/>
    <mergeCell ref="E2691:F2691"/>
    <mergeCell ref="E2692:F2692"/>
    <mergeCell ref="E2693:F2693"/>
    <mergeCell ref="E2694:F2694"/>
    <mergeCell ref="E2683:F2683"/>
    <mergeCell ref="E2684:F2684"/>
    <mergeCell ref="E2685:F2685"/>
    <mergeCell ref="E2686:F2686"/>
    <mergeCell ref="E2687:F2687"/>
    <mergeCell ref="E2688:F2688"/>
    <mergeCell ref="E2713:F2713"/>
    <mergeCell ref="E2714:F2714"/>
    <mergeCell ref="E2715:F2715"/>
    <mergeCell ref="E2716:F2716"/>
    <mergeCell ref="E2717:F2717"/>
    <mergeCell ref="E2718:F2718"/>
    <mergeCell ref="E2707:F2707"/>
    <mergeCell ref="E2708:F2708"/>
    <mergeCell ref="E2709:F2709"/>
    <mergeCell ref="E2710:F2710"/>
    <mergeCell ref="E2711:F2711"/>
    <mergeCell ref="E2712:F2712"/>
    <mergeCell ref="E2701:F2701"/>
    <mergeCell ref="E2702:F2702"/>
    <mergeCell ref="E2703:F2703"/>
    <mergeCell ref="E2704:F2704"/>
    <mergeCell ref="E2705:F2705"/>
    <mergeCell ref="E2706:F2706"/>
    <mergeCell ref="E2731:F2731"/>
    <mergeCell ref="E2732:F2732"/>
    <mergeCell ref="E2733:F2733"/>
    <mergeCell ref="E2734:F2734"/>
    <mergeCell ref="E2735:F2735"/>
    <mergeCell ref="E2736:F2736"/>
    <mergeCell ref="E2725:F2725"/>
    <mergeCell ref="E2726:F2726"/>
    <mergeCell ref="E2727:F2727"/>
    <mergeCell ref="E2728:F2728"/>
    <mergeCell ref="E2729:F2729"/>
    <mergeCell ref="E2730:F2730"/>
    <mergeCell ref="E2719:F2719"/>
    <mergeCell ref="E2720:F2720"/>
    <mergeCell ref="E2721:F2721"/>
    <mergeCell ref="E2722:F2722"/>
    <mergeCell ref="E2723:F2723"/>
    <mergeCell ref="E2724:F2724"/>
    <mergeCell ref="E2749:F2749"/>
    <mergeCell ref="E2750:F2750"/>
    <mergeCell ref="E2751:F2751"/>
    <mergeCell ref="E2752:F2752"/>
    <mergeCell ref="E2753:F2753"/>
    <mergeCell ref="E2754:F2754"/>
    <mergeCell ref="E2743:F2743"/>
    <mergeCell ref="E2744:F2744"/>
    <mergeCell ref="E2745:F2745"/>
    <mergeCell ref="E2746:F2746"/>
    <mergeCell ref="E2747:F2747"/>
    <mergeCell ref="E2748:F2748"/>
    <mergeCell ref="E2737:F2737"/>
    <mergeCell ref="E2738:F2738"/>
    <mergeCell ref="E2739:F2739"/>
    <mergeCell ref="E2740:F2740"/>
    <mergeCell ref="E2741:F2741"/>
    <mergeCell ref="E2742:F2742"/>
    <mergeCell ref="E2767:F2767"/>
    <mergeCell ref="E2768:F2768"/>
    <mergeCell ref="E2769:F2769"/>
    <mergeCell ref="E2770:F2770"/>
    <mergeCell ref="E2771:F2771"/>
    <mergeCell ref="E2772:F2772"/>
    <mergeCell ref="E2761:F2761"/>
    <mergeCell ref="E2762:F2762"/>
    <mergeCell ref="E2763:F2763"/>
    <mergeCell ref="E2764:F2764"/>
    <mergeCell ref="E2765:F2765"/>
    <mergeCell ref="E2766:F2766"/>
    <mergeCell ref="E2755:F2755"/>
    <mergeCell ref="E2756:F2756"/>
    <mergeCell ref="E2757:F2757"/>
    <mergeCell ref="E2758:F2758"/>
    <mergeCell ref="E2759:F2759"/>
    <mergeCell ref="E2760:F2760"/>
    <mergeCell ref="E2785:F2785"/>
    <mergeCell ref="E2786:F2786"/>
    <mergeCell ref="E2787:F2787"/>
    <mergeCell ref="E2788:F2788"/>
    <mergeCell ref="E2789:F2789"/>
    <mergeCell ref="E2790:F2790"/>
    <mergeCell ref="E2779:F2779"/>
    <mergeCell ref="E2780:F2780"/>
    <mergeCell ref="E2781:F2781"/>
    <mergeCell ref="E2782:F2782"/>
    <mergeCell ref="E2783:F2783"/>
    <mergeCell ref="E2784:F2784"/>
    <mergeCell ref="E2773:F2773"/>
    <mergeCell ref="E2774:F2774"/>
    <mergeCell ref="E2775:F2775"/>
    <mergeCell ref="E2776:F2776"/>
    <mergeCell ref="E2777:F2777"/>
    <mergeCell ref="E2778:F2778"/>
    <mergeCell ref="E2803:F2803"/>
    <mergeCell ref="E2804:F2804"/>
    <mergeCell ref="E2805:F2805"/>
    <mergeCell ref="E2806:F2806"/>
    <mergeCell ref="E2807:F2807"/>
    <mergeCell ref="E2808:F2808"/>
    <mergeCell ref="E2797:F2797"/>
    <mergeCell ref="E2798:F2798"/>
    <mergeCell ref="E2799:F2799"/>
    <mergeCell ref="E2800:F2800"/>
    <mergeCell ref="E2801:F2801"/>
    <mergeCell ref="E2802:F2802"/>
    <mergeCell ref="E2791:F2791"/>
    <mergeCell ref="E2792:F2792"/>
    <mergeCell ref="E2793:F2793"/>
    <mergeCell ref="E2794:F2794"/>
    <mergeCell ref="E2795:F2795"/>
    <mergeCell ref="E2796:F2796"/>
    <mergeCell ref="E2821:F2821"/>
    <mergeCell ref="E2822:F2822"/>
    <mergeCell ref="E2823:F2823"/>
    <mergeCell ref="E2824:F2824"/>
    <mergeCell ref="E2825:F2825"/>
    <mergeCell ref="E2826:F2826"/>
    <mergeCell ref="E2815:F2815"/>
    <mergeCell ref="E2816:F2816"/>
    <mergeCell ref="E2817:F2817"/>
    <mergeCell ref="E2818:F2818"/>
    <mergeCell ref="E2819:F2819"/>
    <mergeCell ref="E2820:F2820"/>
    <mergeCell ref="E2809:F2809"/>
    <mergeCell ref="E2810:F2810"/>
    <mergeCell ref="E2811:F2811"/>
    <mergeCell ref="E2812:F2812"/>
    <mergeCell ref="E2813:F2813"/>
    <mergeCell ref="E2814:F2814"/>
    <mergeCell ref="E2839:F2839"/>
    <mergeCell ref="E2840:F2840"/>
    <mergeCell ref="E2841:F2841"/>
    <mergeCell ref="E2842:F2842"/>
    <mergeCell ref="E2843:F2843"/>
    <mergeCell ref="E2844:F2844"/>
    <mergeCell ref="E2833:F2833"/>
    <mergeCell ref="E2834:F2834"/>
    <mergeCell ref="E2835:F2835"/>
    <mergeCell ref="E2836:F2836"/>
    <mergeCell ref="E2837:F2837"/>
    <mergeCell ref="E2838:F2838"/>
    <mergeCell ref="E2827:F2827"/>
    <mergeCell ref="E2828:F2828"/>
    <mergeCell ref="E2829:F2829"/>
    <mergeCell ref="E2830:F2830"/>
    <mergeCell ref="E2831:F2831"/>
    <mergeCell ref="E2832:F2832"/>
    <mergeCell ref="E2857:F2857"/>
    <mergeCell ref="E2858:F2858"/>
    <mergeCell ref="E2859:F2859"/>
    <mergeCell ref="E2860:F2860"/>
    <mergeCell ref="E2861:F2861"/>
    <mergeCell ref="E2862:F2862"/>
    <mergeCell ref="E2851:F2851"/>
    <mergeCell ref="E2852:F2852"/>
    <mergeCell ref="E2853:F2853"/>
    <mergeCell ref="E2854:F2854"/>
    <mergeCell ref="E2855:F2855"/>
    <mergeCell ref="E2856:F2856"/>
    <mergeCell ref="E2845:F2845"/>
    <mergeCell ref="E2846:F2846"/>
    <mergeCell ref="E2847:F2847"/>
    <mergeCell ref="E2848:F2848"/>
    <mergeCell ref="E2849:F2849"/>
    <mergeCell ref="E2850:F2850"/>
    <mergeCell ref="E2875:F2875"/>
    <mergeCell ref="E2876:F2876"/>
    <mergeCell ref="E2877:F2877"/>
    <mergeCell ref="E2878:F2878"/>
    <mergeCell ref="E2879:F2879"/>
    <mergeCell ref="E2880:F2880"/>
    <mergeCell ref="E2869:F2869"/>
    <mergeCell ref="E2870:F2870"/>
    <mergeCell ref="E2871:F2871"/>
    <mergeCell ref="E2872:F2872"/>
    <mergeCell ref="E2873:F2873"/>
    <mergeCell ref="E2874:F2874"/>
    <mergeCell ref="E2863:F2863"/>
    <mergeCell ref="E2864:F2864"/>
    <mergeCell ref="E2865:F2865"/>
    <mergeCell ref="E2866:F2866"/>
    <mergeCell ref="E2867:F2867"/>
    <mergeCell ref="E2868:F2868"/>
    <mergeCell ref="E2893:F2893"/>
    <mergeCell ref="E2894:F2894"/>
    <mergeCell ref="E2895:F2895"/>
    <mergeCell ref="E2896:F2896"/>
    <mergeCell ref="E2897:F2897"/>
    <mergeCell ref="E2898:F2898"/>
    <mergeCell ref="E2887:F2887"/>
    <mergeCell ref="E2888:F2888"/>
    <mergeCell ref="E2889:F2889"/>
    <mergeCell ref="E2890:F2890"/>
    <mergeCell ref="E2891:F2891"/>
    <mergeCell ref="E2892:F2892"/>
    <mergeCell ref="E2881:F2881"/>
    <mergeCell ref="E2882:F2882"/>
    <mergeCell ref="E2883:F2883"/>
    <mergeCell ref="E2884:F2884"/>
    <mergeCell ref="E2885:F2885"/>
    <mergeCell ref="E2886:F2886"/>
    <mergeCell ref="E2911:F2911"/>
    <mergeCell ref="E2912:F2912"/>
    <mergeCell ref="E2913:F2913"/>
    <mergeCell ref="E2914:F2914"/>
    <mergeCell ref="E2915:F2915"/>
    <mergeCell ref="E2916:F2916"/>
    <mergeCell ref="E2905:F2905"/>
    <mergeCell ref="E2906:F2906"/>
    <mergeCell ref="E2907:F2907"/>
    <mergeCell ref="E2908:F2908"/>
    <mergeCell ref="E2909:F2909"/>
    <mergeCell ref="E2910:F2910"/>
    <mergeCell ref="E2899:F2899"/>
    <mergeCell ref="E2900:F2900"/>
    <mergeCell ref="E2901:F2901"/>
    <mergeCell ref="E2902:F2902"/>
    <mergeCell ref="E2903:F2903"/>
    <mergeCell ref="E2904:F2904"/>
    <mergeCell ref="E2929:F2929"/>
    <mergeCell ref="E2930:F2930"/>
    <mergeCell ref="E2931:F2931"/>
    <mergeCell ref="E2932:F2932"/>
    <mergeCell ref="E2933:F2933"/>
    <mergeCell ref="E2934:F2934"/>
    <mergeCell ref="E2923:F2923"/>
    <mergeCell ref="E2924:F2924"/>
    <mergeCell ref="E2925:F2925"/>
    <mergeCell ref="E2926:F2926"/>
    <mergeCell ref="E2927:F2927"/>
    <mergeCell ref="E2928:F2928"/>
    <mergeCell ref="E2917:F2917"/>
    <mergeCell ref="E2918:F2918"/>
    <mergeCell ref="E2919:F2919"/>
    <mergeCell ref="E2920:F2920"/>
    <mergeCell ref="E2921:F2921"/>
    <mergeCell ref="E2922:F2922"/>
    <mergeCell ref="E2947:F2947"/>
    <mergeCell ref="E2948:F2948"/>
    <mergeCell ref="E2949:F2949"/>
    <mergeCell ref="E2950:F2950"/>
    <mergeCell ref="E2951:F2951"/>
    <mergeCell ref="E2952:F2952"/>
    <mergeCell ref="E2941:F2941"/>
    <mergeCell ref="E2942:F2942"/>
    <mergeCell ref="E2943:F2943"/>
    <mergeCell ref="E2944:F2944"/>
    <mergeCell ref="E2945:F2945"/>
    <mergeCell ref="E2946:F2946"/>
    <mergeCell ref="E2935:F2935"/>
    <mergeCell ref="E2936:F2936"/>
    <mergeCell ref="E2937:F2937"/>
    <mergeCell ref="E2938:F2938"/>
    <mergeCell ref="E2939:F2939"/>
    <mergeCell ref="E2940:F2940"/>
    <mergeCell ref="E2965:F2965"/>
    <mergeCell ref="E2966:F2966"/>
    <mergeCell ref="E2967:F2967"/>
    <mergeCell ref="E2968:F2968"/>
    <mergeCell ref="E2969:F2969"/>
    <mergeCell ref="E2970:F2970"/>
    <mergeCell ref="E2959:F2959"/>
    <mergeCell ref="E2960:F2960"/>
    <mergeCell ref="E2961:F2961"/>
    <mergeCell ref="E2962:F2962"/>
    <mergeCell ref="E2963:F2963"/>
    <mergeCell ref="E2964:F2964"/>
    <mergeCell ref="E2953:F2953"/>
    <mergeCell ref="E2954:F2954"/>
    <mergeCell ref="E2955:F2955"/>
    <mergeCell ref="E2956:F2956"/>
    <mergeCell ref="E2957:F2957"/>
    <mergeCell ref="E2958:F2958"/>
    <mergeCell ref="E2983:F2983"/>
    <mergeCell ref="E2984:F2984"/>
    <mergeCell ref="E2985:F2985"/>
    <mergeCell ref="E2986:F2986"/>
    <mergeCell ref="E2987:F2987"/>
    <mergeCell ref="E2988:F2988"/>
    <mergeCell ref="E2977:F2977"/>
    <mergeCell ref="E2978:F2978"/>
    <mergeCell ref="E2979:F2979"/>
    <mergeCell ref="E2980:F2980"/>
    <mergeCell ref="E2981:F2981"/>
    <mergeCell ref="E2982:F2982"/>
    <mergeCell ref="E2971:F2971"/>
    <mergeCell ref="E2972:F2972"/>
    <mergeCell ref="E2973:F2973"/>
    <mergeCell ref="E2974:F2974"/>
    <mergeCell ref="E2975:F2975"/>
    <mergeCell ref="E2976:F2976"/>
    <mergeCell ref="E3001:F3001"/>
    <mergeCell ref="E3002:F3002"/>
    <mergeCell ref="E3003:F3003"/>
    <mergeCell ref="E3004:F3004"/>
    <mergeCell ref="E3005:F3005"/>
    <mergeCell ref="E3006:F3006"/>
    <mergeCell ref="E2995:F2995"/>
    <mergeCell ref="E2996:F2996"/>
    <mergeCell ref="E2997:F2997"/>
    <mergeCell ref="E2998:F2998"/>
    <mergeCell ref="E2999:F2999"/>
    <mergeCell ref="E3000:F3000"/>
    <mergeCell ref="E2989:F2989"/>
    <mergeCell ref="E2990:F2990"/>
    <mergeCell ref="E2991:F2991"/>
    <mergeCell ref="E2992:F2992"/>
    <mergeCell ref="E2993:F2993"/>
    <mergeCell ref="E2994:F2994"/>
    <mergeCell ref="E3019:F3019"/>
    <mergeCell ref="E3020:F3020"/>
    <mergeCell ref="E3021:F3021"/>
    <mergeCell ref="E3022:F3022"/>
    <mergeCell ref="E3023:F3023"/>
    <mergeCell ref="E3024:F3024"/>
    <mergeCell ref="E3013:F3013"/>
    <mergeCell ref="E3014:F3014"/>
    <mergeCell ref="E3015:F3015"/>
    <mergeCell ref="E3016:F3016"/>
    <mergeCell ref="E3017:F3017"/>
    <mergeCell ref="E3018:F3018"/>
    <mergeCell ref="E3007:F3007"/>
    <mergeCell ref="E3008:F3008"/>
    <mergeCell ref="E3009:F3009"/>
    <mergeCell ref="E3010:F3010"/>
    <mergeCell ref="E3011:F3011"/>
    <mergeCell ref="E3012:F3012"/>
    <mergeCell ref="E3037:F3037"/>
    <mergeCell ref="E3038:F3038"/>
    <mergeCell ref="E3039:F3039"/>
    <mergeCell ref="E3040:F3040"/>
    <mergeCell ref="E3041:F3041"/>
    <mergeCell ref="E3042:F3042"/>
    <mergeCell ref="E3031:F3031"/>
    <mergeCell ref="E3032:F3032"/>
    <mergeCell ref="E3033:F3033"/>
    <mergeCell ref="E3034:F3034"/>
    <mergeCell ref="E3035:F3035"/>
    <mergeCell ref="E3036:F3036"/>
    <mergeCell ref="E3025:F3025"/>
    <mergeCell ref="E3026:F3026"/>
    <mergeCell ref="E3027:F3027"/>
    <mergeCell ref="E3028:F3028"/>
    <mergeCell ref="E3029:F3029"/>
    <mergeCell ref="E3030:F3030"/>
    <mergeCell ref="E3055:F3055"/>
    <mergeCell ref="E3056:F3056"/>
    <mergeCell ref="E3057:F3057"/>
    <mergeCell ref="E3058:F3058"/>
    <mergeCell ref="E3059:F3059"/>
    <mergeCell ref="E3060:F3060"/>
    <mergeCell ref="E3049:F3049"/>
    <mergeCell ref="E3050:F3050"/>
    <mergeCell ref="E3051:F3051"/>
    <mergeCell ref="E3052:F3052"/>
    <mergeCell ref="E3053:F3053"/>
    <mergeCell ref="E3054:F3054"/>
    <mergeCell ref="E3043:F3043"/>
    <mergeCell ref="E3044:F3044"/>
    <mergeCell ref="E3045:F3045"/>
    <mergeCell ref="E3046:F3046"/>
    <mergeCell ref="E3047:F3047"/>
    <mergeCell ref="E3048:F3048"/>
    <mergeCell ref="E3073:F3073"/>
    <mergeCell ref="E3074:F3074"/>
    <mergeCell ref="E3075:F3075"/>
    <mergeCell ref="E3076:F3076"/>
    <mergeCell ref="E3077:F3077"/>
    <mergeCell ref="E3078:F3078"/>
    <mergeCell ref="E3067:F3067"/>
    <mergeCell ref="E3068:F3068"/>
    <mergeCell ref="E3069:F3069"/>
    <mergeCell ref="E3070:F3070"/>
    <mergeCell ref="E3071:F3071"/>
    <mergeCell ref="E3072:F3072"/>
    <mergeCell ref="E3061:F3061"/>
    <mergeCell ref="E3062:F3062"/>
    <mergeCell ref="E3063:F3063"/>
    <mergeCell ref="E3064:F3064"/>
    <mergeCell ref="E3065:F3065"/>
    <mergeCell ref="E3066:F3066"/>
    <mergeCell ref="E3091:F3091"/>
    <mergeCell ref="E3092:F3092"/>
    <mergeCell ref="E3093:F3093"/>
    <mergeCell ref="E3094:F3094"/>
    <mergeCell ref="E3095:F3095"/>
    <mergeCell ref="E3096:F3096"/>
    <mergeCell ref="E3085:F3085"/>
    <mergeCell ref="E3086:F3086"/>
    <mergeCell ref="E3087:F3087"/>
    <mergeCell ref="E3088:F3088"/>
    <mergeCell ref="E3089:F3089"/>
    <mergeCell ref="E3090:F3090"/>
    <mergeCell ref="E3079:F3079"/>
    <mergeCell ref="E3080:F3080"/>
    <mergeCell ref="E3081:F3081"/>
    <mergeCell ref="E3082:F3082"/>
    <mergeCell ref="E3083:F3083"/>
    <mergeCell ref="E3084:F3084"/>
    <mergeCell ref="E3109:F3109"/>
    <mergeCell ref="E3110:F3110"/>
    <mergeCell ref="E3111:F3111"/>
    <mergeCell ref="E3112:F3112"/>
    <mergeCell ref="E3113:F3113"/>
    <mergeCell ref="E3114:F3114"/>
    <mergeCell ref="E3103:F3103"/>
    <mergeCell ref="E3104:F3104"/>
    <mergeCell ref="E3105:F3105"/>
    <mergeCell ref="E3106:F3106"/>
    <mergeCell ref="E3107:F3107"/>
    <mergeCell ref="E3108:F3108"/>
    <mergeCell ref="E3097:F3097"/>
    <mergeCell ref="E3098:F3098"/>
    <mergeCell ref="E3099:F3099"/>
    <mergeCell ref="E3100:F3100"/>
    <mergeCell ref="E3101:F3101"/>
    <mergeCell ref="E3102:F3102"/>
    <mergeCell ref="E3127:F3127"/>
    <mergeCell ref="E3128:F3128"/>
    <mergeCell ref="E3129:F3129"/>
    <mergeCell ref="E3130:F3130"/>
    <mergeCell ref="E3131:F3131"/>
    <mergeCell ref="E3132:F3132"/>
    <mergeCell ref="E3121:F3121"/>
    <mergeCell ref="E3122:F3122"/>
    <mergeCell ref="E3123:F3123"/>
    <mergeCell ref="E3124:F3124"/>
    <mergeCell ref="E3125:F3125"/>
    <mergeCell ref="E3126:F3126"/>
    <mergeCell ref="E3115:F3115"/>
    <mergeCell ref="E3116:F3116"/>
    <mergeCell ref="E3117:F3117"/>
    <mergeCell ref="E3118:F3118"/>
    <mergeCell ref="E3119:F3119"/>
    <mergeCell ref="E3120:F3120"/>
    <mergeCell ref="E3145:F3145"/>
    <mergeCell ref="E3146:F3146"/>
    <mergeCell ref="E3147:F3147"/>
    <mergeCell ref="E3148:F3148"/>
    <mergeCell ref="E3149:F3149"/>
    <mergeCell ref="E3150:F3150"/>
    <mergeCell ref="E3139:F3139"/>
    <mergeCell ref="E3140:F3140"/>
    <mergeCell ref="E3141:F3141"/>
    <mergeCell ref="E3142:F3142"/>
    <mergeCell ref="E3143:F3143"/>
    <mergeCell ref="E3144:F3144"/>
    <mergeCell ref="E3133:F3133"/>
    <mergeCell ref="E3134:F3134"/>
    <mergeCell ref="E3135:F3135"/>
    <mergeCell ref="E3136:F3136"/>
    <mergeCell ref="E3137:F3137"/>
    <mergeCell ref="E3138:F3138"/>
    <mergeCell ref="E3163:F3163"/>
    <mergeCell ref="E3164:F3164"/>
    <mergeCell ref="E3165:F3165"/>
    <mergeCell ref="E3166:F3166"/>
    <mergeCell ref="E3167:F3167"/>
    <mergeCell ref="E3168:F3168"/>
    <mergeCell ref="E3157:F3157"/>
    <mergeCell ref="E3158:F3158"/>
    <mergeCell ref="E3159:F3159"/>
    <mergeCell ref="E3160:F3160"/>
    <mergeCell ref="E3161:F3161"/>
    <mergeCell ref="E3162:F3162"/>
    <mergeCell ref="E3151:F3151"/>
    <mergeCell ref="E3152:F3152"/>
    <mergeCell ref="E3153:F3153"/>
    <mergeCell ref="E3154:F3154"/>
    <mergeCell ref="E3155:F3155"/>
    <mergeCell ref="E3156:F3156"/>
    <mergeCell ref="E3181:F3181"/>
    <mergeCell ref="E3182:F3182"/>
    <mergeCell ref="E3183:F3183"/>
    <mergeCell ref="E3184:F3184"/>
    <mergeCell ref="E3185:F3185"/>
    <mergeCell ref="E3186:F3186"/>
    <mergeCell ref="E3175:F3175"/>
    <mergeCell ref="E3176:F3176"/>
    <mergeCell ref="E3177:F3177"/>
    <mergeCell ref="E3178:F3178"/>
    <mergeCell ref="E3179:F3179"/>
    <mergeCell ref="E3180:F3180"/>
    <mergeCell ref="E3169:F3169"/>
    <mergeCell ref="E3170:F3170"/>
    <mergeCell ref="E3171:F3171"/>
    <mergeCell ref="E3172:F3172"/>
    <mergeCell ref="E3173:F3173"/>
    <mergeCell ref="E3174:F3174"/>
    <mergeCell ref="E3199:F3199"/>
    <mergeCell ref="E3200:F3200"/>
    <mergeCell ref="E3201:F3201"/>
    <mergeCell ref="E3202:F3202"/>
    <mergeCell ref="E3203:F3203"/>
    <mergeCell ref="E3204:F3204"/>
    <mergeCell ref="E3193:F3193"/>
    <mergeCell ref="E3194:F3194"/>
    <mergeCell ref="E3195:F3195"/>
    <mergeCell ref="E3196:F3196"/>
    <mergeCell ref="E3197:F3197"/>
    <mergeCell ref="E3198:F3198"/>
    <mergeCell ref="E3187:F3187"/>
    <mergeCell ref="E3188:F3188"/>
    <mergeCell ref="E3189:F3189"/>
    <mergeCell ref="E3190:F3190"/>
    <mergeCell ref="E3191:F3191"/>
    <mergeCell ref="E3192:F3192"/>
    <mergeCell ref="E3217:F3217"/>
    <mergeCell ref="E3218:F3218"/>
    <mergeCell ref="E3219:F3219"/>
    <mergeCell ref="E3220:F3220"/>
    <mergeCell ref="E3221:F3221"/>
    <mergeCell ref="E3222:F3222"/>
    <mergeCell ref="E3211:F3211"/>
    <mergeCell ref="E3212:F3212"/>
    <mergeCell ref="E3213:F3213"/>
    <mergeCell ref="E3214:F3214"/>
    <mergeCell ref="E3215:F3215"/>
    <mergeCell ref="E3216:F3216"/>
    <mergeCell ref="E3205:F3205"/>
    <mergeCell ref="E3206:F3206"/>
    <mergeCell ref="E3207:F3207"/>
    <mergeCell ref="E3208:F3208"/>
    <mergeCell ref="E3209:F3209"/>
    <mergeCell ref="E3210:F3210"/>
    <mergeCell ref="E3235:F3235"/>
    <mergeCell ref="E3236:F3236"/>
    <mergeCell ref="E3237:F3237"/>
    <mergeCell ref="E3238:F3238"/>
    <mergeCell ref="E3239:F3239"/>
    <mergeCell ref="E3240:F3240"/>
    <mergeCell ref="E3229:F3229"/>
    <mergeCell ref="E3230:F3230"/>
    <mergeCell ref="E3231:F3231"/>
    <mergeCell ref="E3232:F3232"/>
    <mergeCell ref="E3233:F3233"/>
    <mergeCell ref="E3234:F3234"/>
    <mergeCell ref="E3223:F3223"/>
    <mergeCell ref="E3224:F3224"/>
    <mergeCell ref="E3225:F3225"/>
    <mergeCell ref="E3226:F3226"/>
    <mergeCell ref="E3227:F3227"/>
    <mergeCell ref="E3228:F3228"/>
    <mergeCell ref="E3253:F3253"/>
    <mergeCell ref="E3254:F3254"/>
    <mergeCell ref="E3255:F3255"/>
    <mergeCell ref="E3256:F3256"/>
    <mergeCell ref="E3257:F3257"/>
    <mergeCell ref="E3258:F3258"/>
    <mergeCell ref="E3247:F3247"/>
    <mergeCell ref="E3248:F3248"/>
    <mergeCell ref="E3249:F3249"/>
    <mergeCell ref="E3250:F3250"/>
    <mergeCell ref="E3251:F3251"/>
    <mergeCell ref="E3252:F3252"/>
    <mergeCell ref="E3241:F3241"/>
    <mergeCell ref="E3242:F3242"/>
    <mergeCell ref="E3243:F3243"/>
    <mergeCell ref="E3244:F3244"/>
    <mergeCell ref="E3245:F3245"/>
    <mergeCell ref="E3246:F3246"/>
    <mergeCell ref="E3271:F3271"/>
    <mergeCell ref="E3272:F3272"/>
    <mergeCell ref="E3273:F3273"/>
    <mergeCell ref="E3274:F3274"/>
    <mergeCell ref="E3275:F3275"/>
    <mergeCell ref="E3276:F3276"/>
    <mergeCell ref="E3265:F3265"/>
    <mergeCell ref="E3266:F3266"/>
    <mergeCell ref="E3267:F3267"/>
    <mergeCell ref="E3268:F3268"/>
    <mergeCell ref="E3269:F3269"/>
    <mergeCell ref="E3270:F3270"/>
    <mergeCell ref="E3259:F3259"/>
    <mergeCell ref="E3260:F3260"/>
    <mergeCell ref="E3261:F3261"/>
    <mergeCell ref="E3262:F3262"/>
    <mergeCell ref="E3263:F3263"/>
    <mergeCell ref="E3264:F3264"/>
    <mergeCell ref="E3289:F3289"/>
    <mergeCell ref="E3290:F3290"/>
    <mergeCell ref="E3291:F3291"/>
    <mergeCell ref="E3292:F3292"/>
    <mergeCell ref="E3293:F3293"/>
    <mergeCell ref="E3294:F3294"/>
    <mergeCell ref="E3283:F3283"/>
    <mergeCell ref="E3284:F3284"/>
    <mergeCell ref="E3285:F3285"/>
    <mergeCell ref="E3286:F3286"/>
    <mergeCell ref="E3287:F3287"/>
    <mergeCell ref="E3288:F3288"/>
    <mergeCell ref="E3277:F3277"/>
    <mergeCell ref="E3278:F3278"/>
    <mergeCell ref="E3279:F3279"/>
    <mergeCell ref="E3280:F3280"/>
    <mergeCell ref="E3281:F3281"/>
    <mergeCell ref="E3282:F3282"/>
    <mergeCell ref="E3307:F3307"/>
    <mergeCell ref="E3308:F3308"/>
    <mergeCell ref="E3309:F3309"/>
    <mergeCell ref="E3310:F3310"/>
    <mergeCell ref="E3311:F3311"/>
    <mergeCell ref="E3312:F3312"/>
    <mergeCell ref="E3301:F3301"/>
    <mergeCell ref="E3302:F3302"/>
    <mergeCell ref="E3303:F3303"/>
    <mergeCell ref="E3304:F3304"/>
    <mergeCell ref="E3305:F3305"/>
    <mergeCell ref="E3306:F3306"/>
    <mergeCell ref="E3295:F3295"/>
    <mergeCell ref="E3296:F3296"/>
    <mergeCell ref="E3297:F3297"/>
    <mergeCell ref="E3298:F3298"/>
    <mergeCell ref="E3299:F3299"/>
    <mergeCell ref="E3300:F3300"/>
    <mergeCell ref="E3325:F3325"/>
    <mergeCell ref="E3326:F3326"/>
    <mergeCell ref="E3327:F3327"/>
    <mergeCell ref="E3328:F3328"/>
    <mergeCell ref="E3329:F3329"/>
    <mergeCell ref="E3330:F3330"/>
    <mergeCell ref="E3319:F3319"/>
    <mergeCell ref="E3320:F3320"/>
    <mergeCell ref="E3321:F3321"/>
    <mergeCell ref="E3322:F3322"/>
    <mergeCell ref="E3323:F3323"/>
    <mergeCell ref="E3324:F3324"/>
    <mergeCell ref="E3313:F3313"/>
    <mergeCell ref="E3314:F3314"/>
    <mergeCell ref="E3315:F3315"/>
    <mergeCell ref="E3316:F3316"/>
    <mergeCell ref="E3317:F3317"/>
    <mergeCell ref="E3318:F3318"/>
    <mergeCell ref="E3343:F3343"/>
    <mergeCell ref="E3344:F3344"/>
    <mergeCell ref="E3345:F3345"/>
    <mergeCell ref="E3346:F3346"/>
    <mergeCell ref="E3347:F3347"/>
    <mergeCell ref="E3348:F3348"/>
    <mergeCell ref="E3337:F3337"/>
    <mergeCell ref="E3338:F3338"/>
    <mergeCell ref="E3339:F3339"/>
    <mergeCell ref="E3340:F3340"/>
    <mergeCell ref="E3341:F3341"/>
    <mergeCell ref="E3342:F3342"/>
    <mergeCell ref="E3331:F3331"/>
    <mergeCell ref="E3332:F3332"/>
    <mergeCell ref="E3333:F3333"/>
    <mergeCell ref="E3334:F3334"/>
    <mergeCell ref="E3335:F3335"/>
    <mergeCell ref="E3336:F3336"/>
    <mergeCell ref="E3361:F3361"/>
    <mergeCell ref="E3362:F3362"/>
    <mergeCell ref="E3363:F3363"/>
    <mergeCell ref="E3364:F3364"/>
    <mergeCell ref="E3365:F3365"/>
    <mergeCell ref="E3366:F3366"/>
    <mergeCell ref="E3355:F3355"/>
    <mergeCell ref="E3356:F3356"/>
    <mergeCell ref="E3357:F3357"/>
    <mergeCell ref="E3358:F3358"/>
    <mergeCell ref="E3359:F3359"/>
    <mergeCell ref="E3360:F3360"/>
    <mergeCell ref="E3349:F3349"/>
    <mergeCell ref="E3350:F3350"/>
    <mergeCell ref="E3351:F3351"/>
    <mergeCell ref="E3352:F3352"/>
    <mergeCell ref="E3353:F3353"/>
    <mergeCell ref="E3354:F3354"/>
    <mergeCell ref="E3379:F3379"/>
    <mergeCell ref="E3380:F3380"/>
    <mergeCell ref="E3381:F3381"/>
    <mergeCell ref="E3382:F3382"/>
    <mergeCell ref="E3383:F3383"/>
    <mergeCell ref="E3384:F3384"/>
    <mergeCell ref="E3373:F3373"/>
    <mergeCell ref="E3374:F3374"/>
    <mergeCell ref="E3375:F3375"/>
    <mergeCell ref="E3376:F3376"/>
    <mergeCell ref="E3377:F3377"/>
    <mergeCell ref="E3378:F3378"/>
    <mergeCell ref="E3367:F3367"/>
    <mergeCell ref="E3368:F3368"/>
    <mergeCell ref="E3369:F3369"/>
    <mergeCell ref="E3370:F3370"/>
    <mergeCell ref="E3371:F3371"/>
    <mergeCell ref="E3372:F3372"/>
    <mergeCell ref="E3397:F3397"/>
    <mergeCell ref="E3398:F3398"/>
    <mergeCell ref="E3399:F3399"/>
    <mergeCell ref="E3400:F3400"/>
    <mergeCell ref="E3401:F3401"/>
    <mergeCell ref="E3402:F3402"/>
    <mergeCell ref="E3391:F3391"/>
    <mergeCell ref="E3392:F3392"/>
    <mergeCell ref="E3393:F3393"/>
    <mergeCell ref="E3394:F3394"/>
    <mergeCell ref="E3395:F3395"/>
    <mergeCell ref="E3396:F3396"/>
    <mergeCell ref="E3385:F3385"/>
    <mergeCell ref="E3386:F3386"/>
    <mergeCell ref="E3387:F3387"/>
    <mergeCell ref="E3388:F3388"/>
    <mergeCell ref="E3389:F3389"/>
    <mergeCell ref="E3390:F3390"/>
    <mergeCell ref="E3415:F3415"/>
    <mergeCell ref="E3416:F3416"/>
    <mergeCell ref="E3417:F3417"/>
    <mergeCell ref="E3418:F3418"/>
    <mergeCell ref="E3419:F3419"/>
    <mergeCell ref="E3420:F3420"/>
    <mergeCell ref="E3409:F3409"/>
    <mergeCell ref="E3410:F3410"/>
    <mergeCell ref="E3411:F3411"/>
    <mergeCell ref="E3412:F3412"/>
    <mergeCell ref="E3413:F3413"/>
    <mergeCell ref="E3414:F3414"/>
    <mergeCell ref="E3403:F3403"/>
    <mergeCell ref="E3404:F3404"/>
    <mergeCell ref="E3405:F3405"/>
    <mergeCell ref="E3406:F3406"/>
    <mergeCell ref="E3407:F3407"/>
    <mergeCell ref="E3408:F3408"/>
    <mergeCell ref="E3433:F3433"/>
    <mergeCell ref="E3434:F3434"/>
    <mergeCell ref="E3435:F3435"/>
    <mergeCell ref="E3436:F3436"/>
    <mergeCell ref="E3437:F3437"/>
    <mergeCell ref="E3438:F3438"/>
    <mergeCell ref="E3427:F3427"/>
    <mergeCell ref="E3428:F3428"/>
    <mergeCell ref="E3429:F3429"/>
    <mergeCell ref="E3430:F3430"/>
    <mergeCell ref="E3431:F3431"/>
    <mergeCell ref="E3432:F3432"/>
    <mergeCell ref="E3421:F3421"/>
    <mergeCell ref="E3422:F3422"/>
    <mergeCell ref="E3423:F3423"/>
    <mergeCell ref="E3424:F3424"/>
    <mergeCell ref="E3425:F3425"/>
    <mergeCell ref="E3426:F3426"/>
    <mergeCell ref="E3451:F3451"/>
    <mergeCell ref="E3452:F3452"/>
    <mergeCell ref="E3453:F3453"/>
    <mergeCell ref="E3454:F3454"/>
    <mergeCell ref="E3455:F3455"/>
    <mergeCell ref="E3456:F3456"/>
    <mergeCell ref="E3445:F3445"/>
    <mergeCell ref="E3446:F3446"/>
    <mergeCell ref="E3447:F3447"/>
    <mergeCell ref="E3448:F3448"/>
    <mergeCell ref="E3449:F3449"/>
    <mergeCell ref="E3450:F3450"/>
    <mergeCell ref="E3439:F3439"/>
    <mergeCell ref="E3440:F3440"/>
    <mergeCell ref="E3441:F3441"/>
    <mergeCell ref="E3442:F3442"/>
    <mergeCell ref="E3443:F3443"/>
    <mergeCell ref="E3444:F3444"/>
    <mergeCell ref="E3469:F3469"/>
    <mergeCell ref="E3470:F3470"/>
    <mergeCell ref="E3471:F3471"/>
    <mergeCell ref="E3472:F3472"/>
    <mergeCell ref="E3473:F3473"/>
    <mergeCell ref="E3474:F3474"/>
    <mergeCell ref="E3463:F3463"/>
    <mergeCell ref="E3464:F3464"/>
    <mergeCell ref="E3465:F3465"/>
    <mergeCell ref="E3466:F3466"/>
    <mergeCell ref="E3467:F3467"/>
    <mergeCell ref="E3468:F3468"/>
    <mergeCell ref="E3457:F3457"/>
    <mergeCell ref="E3458:F3458"/>
    <mergeCell ref="E3459:F3459"/>
    <mergeCell ref="E3460:F3460"/>
    <mergeCell ref="E3461:F3461"/>
    <mergeCell ref="E3462:F3462"/>
    <mergeCell ref="E3487:F3487"/>
    <mergeCell ref="E3488:F3488"/>
    <mergeCell ref="E3489:F3489"/>
    <mergeCell ref="E3490:F3490"/>
    <mergeCell ref="E3491:F3491"/>
    <mergeCell ref="E3492:F3492"/>
    <mergeCell ref="E3481:F3481"/>
    <mergeCell ref="E3482:F3482"/>
    <mergeCell ref="E3483:F3483"/>
    <mergeCell ref="E3484:F3484"/>
    <mergeCell ref="E3485:F3485"/>
    <mergeCell ref="E3486:F3486"/>
    <mergeCell ref="E3475:F3475"/>
    <mergeCell ref="E3476:F3476"/>
    <mergeCell ref="E3477:F3477"/>
    <mergeCell ref="E3478:F3478"/>
    <mergeCell ref="E3479:F3479"/>
    <mergeCell ref="E3480:F3480"/>
    <mergeCell ref="E3505:F3505"/>
    <mergeCell ref="E3506:F3506"/>
    <mergeCell ref="E3507:F3507"/>
    <mergeCell ref="E3508:F3508"/>
    <mergeCell ref="E3509:F3509"/>
    <mergeCell ref="E3510:F3510"/>
    <mergeCell ref="E3499:F3499"/>
    <mergeCell ref="E3500:F3500"/>
    <mergeCell ref="E3501:F3501"/>
    <mergeCell ref="E3502:F3502"/>
    <mergeCell ref="E3503:F3503"/>
    <mergeCell ref="E3504:F3504"/>
    <mergeCell ref="E3493:F3493"/>
    <mergeCell ref="E3494:F3494"/>
    <mergeCell ref="E3495:F3495"/>
    <mergeCell ref="E3496:F3496"/>
    <mergeCell ref="E3497:F3497"/>
    <mergeCell ref="E3498:F3498"/>
    <mergeCell ref="E3523:F3523"/>
    <mergeCell ref="E3524:F3524"/>
    <mergeCell ref="E3525:F3525"/>
    <mergeCell ref="E3526:F3526"/>
    <mergeCell ref="E3527:F3527"/>
    <mergeCell ref="E3528:F3528"/>
    <mergeCell ref="E3517:F3517"/>
    <mergeCell ref="E3518:F3518"/>
    <mergeCell ref="E3519:F3519"/>
    <mergeCell ref="E3520:F3520"/>
    <mergeCell ref="E3521:F3521"/>
    <mergeCell ref="E3522:F3522"/>
    <mergeCell ref="E3511:F3511"/>
    <mergeCell ref="E3512:F3512"/>
    <mergeCell ref="E3513:F3513"/>
    <mergeCell ref="E3514:F3514"/>
    <mergeCell ref="E3515:F3515"/>
    <mergeCell ref="E3516:F3516"/>
    <mergeCell ref="E3541:F3541"/>
    <mergeCell ref="E3542:F3542"/>
    <mergeCell ref="E3543:F3543"/>
    <mergeCell ref="E3544:F3544"/>
    <mergeCell ref="E3545:F3545"/>
    <mergeCell ref="E3546:F3546"/>
    <mergeCell ref="E3535:F3535"/>
    <mergeCell ref="E3536:F3536"/>
    <mergeCell ref="E3537:F3537"/>
    <mergeCell ref="E3538:F3538"/>
    <mergeCell ref="E3539:F3539"/>
    <mergeCell ref="E3540:F3540"/>
    <mergeCell ref="E3529:F3529"/>
    <mergeCell ref="E3530:F3530"/>
    <mergeCell ref="E3531:F3531"/>
    <mergeCell ref="E3532:F3532"/>
    <mergeCell ref="E3533:F3533"/>
    <mergeCell ref="E3534:F3534"/>
    <mergeCell ref="E3559:F3559"/>
    <mergeCell ref="E3560:F3560"/>
    <mergeCell ref="E3561:F3561"/>
    <mergeCell ref="E3562:F3562"/>
    <mergeCell ref="E3563:F3563"/>
    <mergeCell ref="E3564:F3564"/>
    <mergeCell ref="E3553:F3553"/>
    <mergeCell ref="E3554:F3554"/>
    <mergeCell ref="E3555:F3555"/>
    <mergeCell ref="E3556:F3556"/>
    <mergeCell ref="E3557:F3557"/>
    <mergeCell ref="E3558:F3558"/>
    <mergeCell ref="E3547:F3547"/>
    <mergeCell ref="E3548:F3548"/>
    <mergeCell ref="E3549:F3549"/>
    <mergeCell ref="E3550:F3550"/>
    <mergeCell ref="E3551:F3551"/>
    <mergeCell ref="E3552:F3552"/>
    <mergeCell ref="E3577:F3577"/>
    <mergeCell ref="E3578:F3578"/>
    <mergeCell ref="E3579:F3579"/>
    <mergeCell ref="E3580:F3580"/>
    <mergeCell ref="E3581:F3581"/>
    <mergeCell ref="E3582:F3582"/>
    <mergeCell ref="E3571:F3571"/>
    <mergeCell ref="E3572:F3572"/>
    <mergeCell ref="E3573:F3573"/>
    <mergeCell ref="E3574:F3574"/>
    <mergeCell ref="E3575:F3575"/>
    <mergeCell ref="E3576:F3576"/>
    <mergeCell ref="E3565:F3565"/>
    <mergeCell ref="E3566:F3566"/>
    <mergeCell ref="E3567:F3567"/>
    <mergeCell ref="E3568:F3568"/>
    <mergeCell ref="E3569:F3569"/>
    <mergeCell ref="E3570:F3570"/>
    <mergeCell ref="E3595:F3595"/>
    <mergeCell ref="E3596:F3596"/>
    <mergeCell ref="E3597:F3597"/>
    <mergeCell ref="E3598:F3598"/>
    <mergeCell ref="E3599:F3599"/>
    <mergeCell ref="E3600:F3600"/>
    <mergeCell ref="E3589:F3589"/>
    <mergeCell ref="E3590:F3590"/>
    <mergeCell ref="E3591:F3591"/>
    <mergeCell ref="E3592:F3592"/>
    <mergeCell ref="E3593:F3593"/>
    <mergeCell ref="E3594:F3594"/>
    <mergeCell ref="E3583:F3583"/>
    <mergeCell ref="E3584:F3584"/>
    <mergeCell ref="E3585:F3585"/>
    <mergeCell ref="E3586:F3586"/>
    <mergeCell ref="E3587:F3587"/>
    <mergeCell ref="E3588:F3588"/>
    <mergeCell ref="E3613:F3613"/>
    <mergeCell ref="E3614:F3614"/>
    <mergeCell ref="E3615:F3615"/>
    <mergeCell ref="E3616:F3616"/>
    <mergeCell ref="E3617:F3617"/>
    <mergeCell ref="E3618:F3618"/>
    <mergeCell ref="E3607:F3607"/>
    <mergeCell ref="E3608:F3608"/>
    <mergeCell ref="E3609:F3609"/>
    <mergeCell ref="E3610:F3610"/>
    <mergeCell ref="E3611:F3611"/>
    <mergeCell ref="E3612:F3612"/>
    <mergeCell ref="E3601:F3601"/>
    <mergeCell ref="E3602:F3602"/>
    <mergeCell ref="E3603:F3603"/>
    <mergeCell ref="E3604:F3604"/>
    <mergeCell ref="E3605:F3605"/>
    <mergeCell ref="E3606:F3606"/>
    <mergeCell ref="E3631:F3631"/>
    <mergeCell ref="E3632:F3632"/>
    <mergeCell ref="E3633:F3633"/>
    <mergeCell ref="E3634:F3634"/>
    <mergeCell ref="E3635:F3635"/>
    <mergeCell ref="E3636:F3636"/>
    <mergeCell ref="E3625:F3625"/>
    <mergeCell ref="E3626:F3626"/>
    <mergeCell ref="E3627:F3627"/>
    <mergeCell ref="E3628:F3628"/>
    <mergeCell ref="E3629:F3629"/>
    <mergeCell ref="E3630:F3630"/>
    <mergeCell ref="E3619:F3619"/>
    <mergeCell ref="E3620:F3620"/>
    <mergeCell ref="E3621:F3621"/>
    <mergeCell ref="E3622:F3622"/>
    <mergeCell ref="E3623:F3623"/>
    <mergeCell ref="E3624:F3624"/>
    <mergeCell ref="E3649:F3649"/>
    <mergeCell ref="E3650:F3650"/>
    <mergeCell ref="E3651:F3651"/>
    <mergeCell ref="E3652:F3652"/>
    <mergeCell ref="E3653:F3653"/>
    <mergeCell ref="E3654:F3654"/>
    <mergeCell ref="E3643:F3643"/>
    <mergeCell ref="E3644:F3644"/>
    <mergeCell ref="E3645:F3645"/>
    <mergeCell ref="E3646:F3646"/>
    <mergeCell ref="E3647:F3647"/>
    <mergeCell ref="E3648:F3648"/>
    <mergeCell ref="E3637:F3637"/>
    <mergeCell ref="E3638:F3638"/>
    <mergeCell ref="E3639:F3639"/>
    <mergeCell ref="E3640:F3640"/>
    <mergeCell ref="E3641:F3641"/>
    <mergeCell ref="E3642:F3642"/>
    <mergeCell ref="E3667:F3667"/>
    <mergeCell ref="E3668:F3668"/>
    <mergeCell ref="E3669:F3669"/>
    <mergeCell ref="E3670:F3670"/>
    <mergeCell ref="E3671:F3671"/>
    <mergeCell ref="E3672:F3672"/>
    <mergeCell ref="E3661:F3661"/>
    <mergeCell ref="E3662:F3662"/>
    <mergeCell ref="E3663:F3663"/>
    <mergeCell ref="E3664:F3664"/>
    <mergeCell ref="E3665:F3665"/>
    <mergeCell ref="E3666:F3666"/>
    <mergeCell ref="E3655:F3655"/>
    <mergeCell ref="E3656:F3656"/>
    <mergeCell ref="E3657:F3657"/>
    <mergeCell ref="E3658:F3658"/>
    <mergeCell ref="E3659:F3659"/>
    <mergeCell ref="E3660:F3660"/>
    <mergeCell ref="E3685:F3685"/>
    <mergeCell ref="E3686:F3686"/>
    <mergeCell ref="E3687:F3687"/>
    <mergeCell ref="E3688:F3688"/>
    <mergeCell ref="E3689:F3689"/>
    <mergeCell ref="E3690:F3690"/>
    <mergeCell ref="E3679:F3679"/>
    <mergeCell ref="E3680:F3680"/>
    <mergeCell ref="E3681:F3681"/>
    <mergeCell ref="E3682:F3682"/>
    <mergeCell ref="E3683:F3683"/>
    <mergeCell ref="E3684:F3684"/>
    <mergeCell ref="E3673:F3673"/>
    <mergeCell ref="E3674:F3674"/>
    <mergeCell ref="E3675:F3675"/>
    <mergeCell ref="E3676:F3676"/>
    <mergeCell ref="E3677:F3677"/>
    <mergeCell ref="E3678:F3678"/>
    <mergeCell ref="E3703:F3703"/>
    <mergeCell ref="E3704:F3704"/>
    <mergeCell ref="E3705:F3705"/>
    <mergeCell ref="E3706:F3706"/>
    <mergeCell ref="E3707:F3707"/>
    <mergeCell ref="E3708:F3708"/>
    <mergeCell ref="E3697:F3697"/>
    <mergeCell ref="E3698:F3698"/>
    <mergeCell ref="E3699:F3699"/>
    <mergeCell ref="E3700:F3700"/>
    <mergeCell ref="E3701:F3701"/>
    <mergeCell ref="E3702:F3702"/>
    <mergeCell ref="E3691:F3691"/>
    <mergeCell ref="E3692:F3692"/>
    <mergeCell ref="E3693:F3693"/>
    <mergeCell ref="E3694:F3694"/>
    <mergeCell ref="E3695:F3695"/>
    <mergeCell ref="E3696:F3696"/>
    <mergeCell ref="E3721:F3721"/>
    <mergeCell ref="E3722:F3722"/>
    <mergeCell ref="E3723:F3723"/>
    <mergeCell ref="E3724:F3724"/>
    <mergeCell ref="E3725:F3725"/>
    <mergeCell ref="E3726:F3726"/>
    <mergeCell ref="E3715:F3715"/>
    <mergeCell ref="E3716:F3716"/>
    <mergeCell ref="E3717:F3717"/>
    <mergeCell ref="E3718:F3718"/>
    <mergeCell ref="E3719:F3719"/>
    <mergeCell ref="E3720:F3720"/>
    <mergeCell ref="E3709:F3709"/>
    <mergeCell ref="E3710:F3710"/>
    <mergeCell ref="E3711:F3711"/>
    <mergeCell ref="E3712:F3712"/>
    <mergeCell ref="E3713:F3713"/>
    <mergeCell ref="E3714:F3714"/>
    <mergeCell ref="E3739:F3739"/>
    <mergeCell ref="E3740:F3740"/>
    <mergeCell ref="E3741:F3741"/>
    <mergeCell ref="E3742:F3742"/>
    <mergeCell ref="E3743:F3743"/>
    <mergeCell ref="E3744:F3744"/>
    <mergeCell ref="E3733:F3733"/>
    <mergeCell ref="E3734:F3734"/>
    <mergeCell ref="E3735:F3735"/>
    <mergeCell ref="E3736:F3736"/>
    <mergeCell ref="E3737:F3737"/>
    <mergeCell ref="E3738:F3738"/>
    <mergeCell ref="E3727:F3727"/>
    <mergeCell ref="E3728:F3728"/>
    <mergeCell ref="E3729:F3729"/>
    <mergeCell ref="E3730:F3730"/>
    <mergeCell ref="E3731:F3731"/>
    <mergeCell ref="E3732:F3732"/>
    <mergeCell ref="E3757:F3757"/>
    <mergeCell ref="E3758:F3758"/>
    <mergeCell ref="E3759:F3759"/>
    <mergeCell ref="E3760:F3760"/>
    <mergeCell ref="E3761:F3761"/>
    <mergeCell ref="E3762:F3762"/>
    <mergeCell ref="E3751:F3751"/>
    <mergeCell ref="E3752:F3752"/>
    <mergeCell ref="E3753:F3753"/>
    <mergeCell ref="E3754:F3754"/>
    <mergeCell ref="E3755:F3755"/>
    <mergeCell ref="E3756:F3756"/>
    <mergeCell ref="E3745:F3745"/>
    <mergeCell ref="E3746:F3746"/>
    <mergeCell ref="E3747:F3747"/>
    <mergeCell ref="E3748:F3748"/>
    <mergeCell ref="E3749:F3749"/>
    <mergeCell ref="E3750:F3750"/>
    <mergeCell ref="E3775:F3775"/>
    <mergeCell ref="E3776:F3776"/>
    <mergeCell ref="E3777:F3777"/>
    <mergeCell ref="E3778:F3778"/>
    <mergeCell ref="E3779:F3779"/>
    <mergeCell ref="E3780:F3780"/>
    <mergeCell ref="E3769:F3769"/>
    <mergeCell ref="E3770:F3770"/>
    <mergeCell ref="E3771:F3771"/>
    <mergeCell ref="E3772:F3772"/>
    <mergeCell ref="E3773:F3773"/>
    <mergeCell ref="E3774:F3774"/>
    <mergeCell ref="E3763:F3763"/>
    <mergeCell ref="E3764:F3764"/>
    <mergeCell ref="E3765:F3765"/>
    <mergeCell ref="E3766:F3766"/>
    <mergeCell ref="E3767:F3767"/>
    <mergeCell ref="E3768:F3768"/>
    <mergeCell ref="E3793:F3793"/>
    <mergeCell ref="E3794:F3794"/>
    <mergeCell ref="E3795:F3795"/>
    <mergeCell ref="E3796:F3796"/>
    <mergeCell ref="E3797:F3797"/>
    <mergeCell ref="E3798:F3798"/>
    <mergeCell ref="E3787:F3787"/>
    <mergeCell ref="E3788:F3788"/>
    <mergeCell ref="E3789:F3789"/>
    <mergeCell ref="E3790:F3790"/>
    <mergeCell ref="E3791:F3791"/>
    <mergeCell ref="E3792:F3792"/>
    <mergeCell ref="E3781:F3781"/>
    <mergeCell ref="E3782:F3782"/>
    <mergeCell ref="E3783:F3783"/>
    <mergeCell ref="E3784:F3784"/>
    <mergeCell ref="E3785:F3785"/>
    <mergeCell ref="E3786:F3786"/>
    <mergeCell ref="E3811:F3811"/>
    <mergeCell ref="E3812:F3812"/>
    <mergeCell ref="E3813:F3813"/>
    <mergeCell ref="E3814:F3814"/>
    <mergeCell ref="E3815:F3815"/>
    <mergeCell ref="E3816:F3816"/>
    <mergeCell ref="E3805:F3805"/>
    <mergeCell ref="E3806:F3806"/>
    <mergeCell ref="E3807:F3807"/>
    <mergeCell ref="E3808:F3808"/>
    <mergeCell ref="E3809:F3809"/>
    <mergeCell ref="E3810:F3810"/>
    <mergeCell ref="E3799:F3799"/>
    <mergeCell ref="E3800:F3800"/>
    <mergeCell ref="E3801:F3801"/>
    <mergeCell ref="E3802:F3802"/>
    <mergeCell ref="E3803:F3803"/>
    <mergeCell ref="E3804:F3804"/>
    <mergeCell ref="E3829:F3829"/>
    <mergeCell ref="E3830:F3830"/>
    <mergeCell ref="E3831:F3831"/>
    <mergeCell ref="E3832:F3832"/>
    <mergeCell ref="E3833:F3833"/>
    <mergeCell ref="E3834:F3834"/>
    <mergeCell ref="E3823:F3823"/>
    <mergeCell ref="E3824:F3824"/>
    <mergeCell ref="E3825:F3825"/>
    <mergeCell ref="E3826:F3826"/>
    <mergeCell ref="E3827:F3827"/>
    <mergeCell ref="E3828:F3828"/>
    <mergeCell ref="E3817:F3817"/>
    <mergeCell ref="E3818:F3818"/>
    <mergeCell ref="E3819:F3819"/>
    <mergeCell ref="E3820:F3820"/>
    <mergeCell ref="E3821:F3821"/>
    <mergeCell ref="E3822:F3822"/>
    <mergeCell ref="E3847:F3847"/>
    <mergeCell ref="E3848:F3848"/>
    <mergeCell ref="E3849:F3849"/>
    <mergeCell ref="E3850:F3850"/>
    <mergeCell ref="E3851:F3851"/>
    <mergeCell ref="E3852:F3852"/>
    <mergeCell ref="E3841:F3841"/>
    <mergeCell ref="E3842:F3842"/>
    <mergeCell ref="E3843:F3843"/>
    <mergeCell ref="E3844:F3844"/>
    <mergeCell ref="E3845:F3845"/>
    <mergeCell ref="E3846:F3846"/>
    <mergeCell ref="E3835:F3835"/>
    <mergeCell ref="E3836:F3836"/>
    <mergeCell ref="E3837:F3837"/>
    <mergeCell ref="E3838:F3838"/>
    <mergeCell ref="E3839:F3839"/>
    <mergeCell ref="E3840:F3840"/>
    <mergeCell ref="E3865:F3865"/>
    <mergeCell ref="E3866:F3866"/>
    <mergeCell ref="E3867:F3867"/>
    <mergeCell ref="E3868:F3868"/>
    <mergeCell ref="E3869:F3869"/>
    <mergeCell ref="E3870:F3870"/>
    <mergeCell ref="E3859:F3859"/>
    <mergeCell ref="E3860:F3860"/>
    <mergeCell ref="E3861:F3861"/>
    <mergeCell ref="E3862:F3862"/>
    <mergeCell ref="E3863:F3863"/>
    <mergeCell ref="E3864:F3864"/>
    <mergeCell ref="E3853:F3853"/>
    <mergeCell ref="E3854:F3854"/>
    <mergeCell ref="E3855:F3855"/>
    <mergeCell ref="E3856:F3856"/>
    <mergeCell ref="E3857:F3857"/>
    <mergeCell ref="E3858:F3858"/>
    <mergeCell ref="E3883:F3883"/>
    <mergeCell ref="E3884:F3884"/>
    <mergeCell ref="E3885:F3885"/>
    <mergeCell ref="E3886:F3886"/>
    <mergeCell ref="E3887:F3887"/>
    <mergeCell ref="E3888:F3888"/>
    <mergeCell ref="E3877:F3877"/>
    <mergeCell ref="E3878:F3878"/>
    <mergeCell ref="E3879:F3879"/>
    <mergeCell ref="E3880:F3880"/>
    <mergeCell ref="E3881:F3881"/>
    <mergeCell ref="E3882:F3882"/>
    <mergeCell ref="E3871:F3871"/>
    <mergeCell ref="E3872:F3872"/>
    <mergeCell ref="E3873:F3873"/>
    <mergeCell ref="E3874:F3874"/>
    <mergeCell ref="E3875:F3875"/>
    <mergeCell ref="E3876:F3876"/>
    <mergeCell ref="E3901:F3901"/>
    <mergeCell ref="E3902:F3902"/>
    <mergeCell ref="E3903:F3903"/>
    <mergeCell ref="E3904:F3904"/>
    <mergeCell ref="E3905:F3905"/>
    <mergeCell ref="E3906:F3906"/>
    <mergeCell ref="E3895:F3895"/>
    <mergeCell ref="E3896:F3896"/>
    <mergeCell ref="E3897:F3897"/>
    <mergeCell ref="E3898:F3898"/>
    <mergeCell ref="E3899:F3899"/>
    <mergeCell ref="E3900:F3900"/>
    <mergeCell ref="E3889:F3889"/>
    <mergeCell ref="E3890:F3890"/>
    <mergeCell ref="E3891:F3891"/>
    <mergeCell ref="E3892:F3892"/>
    <mergeCell ref="E3893:F3893"/>
    <mergeCell ref="E3894:F3894"/>
    <mergeCell ref="E3919:F3919"/>
    <mergeCell ref="E3920:F3920"/>
    <mergeCell ref="E3921:F3921"/>
    <mergeCell ref="E3922:F3922"/>
    <mergeCell ref="E3923:F3923"/>
    <mergeCell ref="E3924:F3924"/>
    <mergeCell ref="E3913:F3913"/>
    <mergeCell ref="E3914:F3914"/>
    <mergeCell ref="E3915:F3915"/>
    <mergeCell ref="E3916:F3916"/>
    <mergeCell ref="E3917:F3917"/>
    <mergeCell ref="E3918:F3918"/>
    <mergeCell ref="E3907:F3907"/>
    <mergeCell ref="E3908:F3908"/>
    <mergeCell ref="E3909:F3909"/>
    <mergeCell ref="E3910:F3910"/>
    <mergeCell ref="E3911:F3911"/>
    <mergeCell ref="E3912:F3912"/>
    <mergeCell ref="E3937:F3937"/>
    <mergeCell ref="E3938:F3938"/>
    <mergeCell ref="E3939:F3939"/>
    <mergeCell ref="E3940:F3940"/>
    <mergeCell ref="E3941:F3941"/>
    <mergeCell ref="E3942:F3942"/>
    <mergeCell ref="E3931:F3931"/>
    <mergeCell ref="E3932:F3932"/>
    <mergeCell ref="E3933:F3933"/>
    <mergeCell ref="E3934:F3934"/>
    <mergeCell ref="E3935:F3935"/>
    <mergeCell ref="E3936:F3936"/>
    <mergeCell ref="E3925:F3925"/>
    <mergeCell ref="E3926:F3926"/>
    <mergeCell ref="E3927:F3927"/>
    <mergeCell ref="E3928:F3928"/>
    <mergeCell ref="E3929:F3929"/>
    <mergeCell ref="E3930:F3930"/>
    <mergeCell ref="E3955:F3955"/>
    <mergeCell ref="E3956:F3956"/>
    <mergeCell ref="E3957:F3957"/>
    <mergeCell ref="E3958:F3958"/>
    <mergeCell ref="E3959:F3959"/>
    <mergeCell ref="E3949:F3949"/>
    <mergeCell ref="E3950:F3950"/>
    <mergeCell ref="E3951:F3951"/>
    <mergeCell ref="E3952:F3952"/>
    <mergeCell ref="E3953:F3953"/>
    <mergeCell ref="E3954:F3954"/>
    <mergeCell ref="E3943:F3943"/>
    <mergeCell ref="E3944:F3944"/>
    <mergeCell ref="E3945:F3945"/>
    <mergeCell ref="E3946:F3946"/>
    <mergeCell ref="E3947:F3947"/>
    <mergeCell ref="E3948:F3948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BV58"/>
  <sheetViews>
    <sheetView tabSelected="1" topLeftCell="B1" zoomScale="70" zoomScaleNormal="70" workbookViewId="0">
      <pane ySplit="1" topLeftCell="A56" activePane="bottomLeft" state="frozen"/>
      <selection pane="bottomLeft" activeCell="E65" sqref="E65"/>
    </sheetView>
  </sheetViews>
  <sheetFormatPr defaultRowHeight="15.75"/>
  <cols>
    <col min="1" max="1" width="5.28515625" style="105" hidden="1" customWidth="1"/>
    <col min="2" max="2" width="23.140625" style="24" customWidth="1"/>
    <col min="3" max="3" width="6.5703125" style="132" hidden="1" customWidth="1"/>
    <col min="4" max="4" width="58.85546875" style="262" customWidth="1"/>
    <col min="5" max="5" width="37.28515625" style="24" customWidth="1"/>
    <col min="6" max="6" width="28.5703125" style="24" customWidth="1"/>
    <col min="7" max="7" width="29.42578125" style="24" customWidth="1"/>
    <col min="8" max="8" width="20.140625" style="24" customWidth="1"/>
    <col min="9" max="9" width="42.28515625" style="35" customWidth="1"/>
    <col min="10" max="10" width="28.5703125" style="24" customWidth="1"/>
    <col min="11" max="11" width="0.140625" style="22" hidden="1" customWidth="1"/>
    <col min="12" max="12" width="0.5703125" style="23" hidden="1" customWidth="1"/>
    <col min="13" max="13" width="9.140625" hidden="1" customWidth="1"/>
    <col min="14" max="14" width="4.5703125" style="129" customWidth="1"/>
    <col min="15" max="74" width="9.140625" style="129"/>
  </cols>
  <sheetData>
    <row r="1" spans="1:74" s="245" customFormat="1" ht="71.25" customHeight="1">
      <c r="A1" s="246"/>
      <c r="B1" s="380">
        <v>2021</v>
      </c>
      <c r="C1" s="381"/>
      <c r="D1" s="381"/>
      <c r="E1" s="381"/>
      <c r="F1" s="381"/>
      <c r="G1" s="381"/>
      <c r="H1" s="381"/>
      <c r="I1" s="381"/>
      <c r="J1" s="382"/>
      <c r="K1" s="243"/>
      <c r="L1" s="244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</row>
    <row r="2" spans="1:74" s="249" customFormat="1" ht="54.75" customHeight="1">
      <c r="A2" s="106" t="s">
        <v>801</v>
      </c>
      <c r="B2" s="352"/>
      <c r="C2" s="353">
        <v>1</v>
      </c>
      <c r="D2" s="354" t="s">
        <v>802</v>
      </c>
      <c r="E2" s="352">
        <v>1</v>
      </c>
      <c r="F2" s="355">
        <v>44208</v>
      </c>
      <c r="G2" s="352">
        <v>8765.51</v>
      </c>
      <c r="H2" s="352" t="s">
        <v>299</v>
      </c>
      <c r="I2" s="356" t="s">
        <v>803</v>
      </c>
      <c r="J2" s="352" t="s">
        <v>257</v>
      </c>
      <c r="K2" s="247"/>
      <c r="L2" s="248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F2" s="342"/>
      <c r="BG2" s="342"/>
      <c r="BH2" s="342"/>
      <c r="BI2" s="342"/>
      <c r="BJ2" s="342"/>
      <c r="BK2" s="342"/>
      <c r="BL2" s="342"/>
      <c r="BM2" s="342"/>
      <c r="BN2" s="342"/>
      <c r="BO2" s="342"/>
      <c r="BP2" s="342"/>
      <c r="BQ2" s="342"/>
      <c r="BR2" s="342"/>
      <c r="BS2" s="342"/>
      <c r="BT2" s="342"/>
      <c r="BU2" s="342"/>
      <c r="BV2" s="342"/>
    </row>
    <row r="3" spans="1:74" s="346" customFormat="1" ht="43.5">
      <c r="A3" s="113" t="s">
        <v>217</v>
      </c>
      <c r="B3" s="357">
        <v>44217</v>
      </c>
      <c r="C3" s="358">
        <v>1</v>
      </c>
      <c r="D3" s="359" t="s">
        <v>379</v>
      </c>
      <c r="E3" s="360">
        <v>1</v>
      </c>
      <c r="F3" s="357">
        <v>44217</v>
      </c>
      <c r="G3" s="360">
        <v>96000</v>
      </c>
      <c r="H3" s="360" t="s">
        <v>299</v>
      </c>
      <c r="I3" s="361" t="s">
        <v>804</v>
      </c>
      <c r="J3" s="360" t="s">
        <v>257</v>
      </c>
      <c r="K3" s="344"/>
      <c r="L3" s="345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347"/>
      <c r="BG3" s="347"/>
      <c r="BH3" s="347"/>
      <c r="BI3" s="347"/>
      <c r="BJ3" s="347"/>
      <c r="BK3" s="347"/>
      <c r="BL3" s="347"/>
      <c r="BM3" s="347"/>
      <c r="BN3" s="347"/>
      <c r="BO3" s="347"/>
      <c r="BP3" s="347"/>
      <c r="BQ3" s="347"/>
      <c r="BR3" s="347"/>
      <c r="BS3" s="347"/>
      <c r="BT3" s="347"/>
      <c r="BU3" s="347"/>
      <c r="BV3" s="347"/>
    </row>
    <row r="4" spans="1:74" s="47" customFormat="1" ht="43.5">
      <c r="A4" s="115" t="s">
        <v>217</v>
      </c>
      <c r="B4" s="127">
        <v>44222</v>
      </c>
      <c r="C4" s="131">
        <v>1</v>
      </c>
      <c r="D4" s="261" t="s">
        <v>555</v>
      </c>
      <c r="E4" s="126" t="s">
        <v>216</v>
      </c>
      <c r="F4" s="127">
        <v>44222</v>
      </c>
      <c r="G4" s="126">
        <v>640</v>
      </c>
      <c r="H4" s="126" t="s">
        <v>299</v>
      </c>
      <c r="I4" s="128" t="s">
        <v>775</v>
      </c>
      <c r="J4" s="126" t="s">
        <v>257</v>
      </c>
      <c r="K4" s="45"/>
      <c r="L4" s="46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</row>
    <row r="5" spans="1:74" s="47" customFormat="1" ht="43.5" customHeight="1">
      <c r="A5" s="115" t="s">
        <v>217</v>
      </c>
      <c r="B5" s="127">
        <v>44229</v>
      </c>
      <c r="C5" s="131">
        <v>1</v>
      </c>
      <c r="D5" s="261" t="s">
        <v>806</v>
      </c>
      <c r="E5" s="126">
        <v>4650400797</v>
      </c>
      <c r="F5" s="127">
        <v>44229</v>
      </c>
      <c r="G5" s="126">
        <v>22950.880000000001</v>
      </c>
      <c r="H5" s="126">
        <v>16065.62</v>
      </c>
      <c r="I5" s="128" t="s">
        <v>296</v>
      </c>
      <c r="J5" s="126" t="s">
        <v>258</v>
      </c>
      <c r="K5" s="45"/>
      <c r="L5" s="46"/>
    </row>
    <row r="6" spans="1:74" s="47" customFormat="1" ht="43.5">
      <c r="A6" s="115" t="s">
        <v>217</v>
      </c>
      <c r="B6" s="127">
        <v>44229</v>
      </c>
      <c r="C6" s="131">
        <v>1</v>
      </c>
      <c r="D6" s="261" t="s">
        <v>507</v>
      </c>
      <c r="E6" s="126" t="s">
        <v>805</v>
      </c>
      <c r="F6" s="127">
        <v>44229</v>
      </c>
      <c r="G6" s="126">
        <v>41463.83</v>
      </c>
      <c r="H6" s="126" t="s">
        <v>299</v>
      </c>
      <c r="I6" s="128" t="s">
        <v>511</v>
      </c>
      <c r="J6" s="126" t="s">
        <v>258</v>
      </c>
      <c r="K6" s="45"/>
      <c r="L6" s="46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</row>
    <row r="7" spans="1:74" s="47" customFormat="1" ht="44.25" thickBot="1">
      <c r="A7" s="113" t="s">
        <v>217</v>
      </c>
      <c r="B7" s="357">
        <v>44252</v>
      </c>
      <c r="C7" s="358">
        <v>1</v>
      </c>
      <c r="D7" s="359" t="s">
        <v>807</v>
      </c>
      <c r="E7" s="360" t="s">
        <v>808</v>
      </c>
      <c r="F7" s="357">
        <v>44251</v>
      </c>
      <c r="G7" s="360">
        <v>684.32</v>
      </c>
      <c r="H7" s="360">
        <v>684.32</v>
      </c>
      <c r="I7" s="361" t="s">
        <v>809</v>
      </c>
      <c r="J7" s="360" t="s">
        <v>257</v>
      </c>
      <c r="K7" s="45"/>
      <c r="L7" s="46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</row>
    <row r="8" spans="1:74" s="44" customFormat="1" ht="44.25" thickBot="1">
      <c r="A8" s="217" t="s">
        <v>217</v>
      </c>
      <c r="B8" s="122">
        <v>44258</v>
      </c>
      <c r="C8" s="124">
        <v>1</v>
      </c>
      <c r="D8" s="362" t="s">
        <v>519</v>
      </c>
      <c r="E8" s="121">
        <v>9</v>
      </c>
      <c r="F8" s="122">
        <v>44258</v>
      </c>
      <c r="G8" s="121">
        <v>20000</v>
      </c>
      <c r="H8" s="121" t="s">
        <v>299</v>
      </c>
      <c r="I8" s="363" t="s">
        <v>810</v>
      </c>
      <c r="J8" s="121" t="s">
        <v>257</v>
      </c>
      <c r="K8" s="50"/>
      <c r="L8" s="51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</row>
    <row r="9" spans="1:74" s="44" customFormat="1" ht="44.25" thickBot="1">
      <c r="A9" s="217" t="s">
        <v>217</v>
      </c>
      <c r="B9" s="122">
        <v>44274</v>
      </c>
      <c r="C9" s="124">
        <v>1</v>
      </c>
      <c r="D9" s="362" t="s">
        <v>648</v>
      </c>
      <c r="E9" s="121">
        <v>2</v>
      </c>
      <c r="F9" s="122">
        <v>44272</v>
      </c>
      <c r="G9" s="121">
        <v>2500</v>
      </c>
      <c r="H9" s="121" t="s">
        <v>299</v>
      </c>
      <c r="I9" s="363" t="s">
        <v>649</v>
      </c>
      <c r="J9" s="121" t="s">
        <v>258</v>
      </c>
      <c r="K9" s="50"/>
      <c r="L9" s="51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</row>
    <row r="10" spans="1:74" s="44" customFormat="1" ht="33" customHeight="1" thickBot="1">
      <c r="A10" s="217" t="s">
        <v>217</v>
      </c>
      <c r="B10" s="122">
        <v>44274</v>
      </c>
      <c r="C10" s="124">
        <v>1</v>
      </c>
      <c r="D10" s="362" t="s">
        <v>519</v>
      </c>
      <c r="E10" s="121">
        <v>12</v>
      </c>
      <c r="F10" s="122">
        <v>44274</v>
      </c>
      <c r="G10" s="121">
        <v>15000</v>
      </c>
      <c r="H10" s="121" t="s">
        <v>299</v>
      </c>
      <c r="I10" s="363" t="s">
        <v>811</v>
      </c>
      <c r="J10" s="121" t="s">
        <v>257</v>
      </c>
      <c r="K10" s="50"/>
      <c r="L10" s="51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</row>
    <row r="11" spans="1:74" s="44" customFormat="1" ht="36.75" customHeight="1" thickBot="1">
      <c r="A11" s="217" t="s">
        <v>217</v>
      </c>
      <c r="B11" s="122">
        <v>44279</v>
      </c>
      <c r="C11" s="124">
        <v>1</v>
      </c>
      <c r="D11" s="362" t="s">
        <v>734</v>
      </c>
      <c r="E11" s="121" t="s">
        <v>812</v>
      </c>
      <c r="F11" s="122">
        <v>44278</v>
      </c>
      <c r="G11" s="121">
        <v>1800</v>
      </c>
      <c r="H11" s="121" t="s">
        <v>299</v>
      </c>
      <c r="I11" s="363" t="s">
        <v>779</v>
      </c>
      <c r="J11" s="121" t="s">
        <v>257</v>
      </c>
      <c r="K11" s="50"/>
      <c r="L11" s="51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</row>
    <row r="12" spans="1:74" s="44" customFormat="1" ht="52.5" customHeight="1" thickBot="1">
      <c r="A12" s="217" t="s">
        <v>217</v>
      </c>
      <c r="B12" s="122">
        <v>44287</v>
      </c>
      <c r="C12" s="124">
        <v>1</v>
      </c>
      <c r="D12" s="364" t="s">
        <v>213</v>
      </c>
      <c r="E12" s="133" t="s">
        <v>718</v>
      </c>
      <c r="F12" s="134" t="s">
        <v>813</v>
      </c>
      <c r="G12" s="365">
        <v>25000</v>
      </c>
      <c r="H12" s="135" t="s">
        <v>299</v>
      </c>
      <c r="I12" s="366" t="s">
        <v>719</v>
      </c>
      <c r="J12" s="135" t="s">
        <v>257</v>
      </c>
      <c r="K12" s="50"/>
      <c r="L12" s="51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</row>
    <row r="13" spans="1:74" s="252" customFormat="1" ht="29.25" customHeight="1" thickBot="1">
      <c r="A13" s="351" t="s">
        <v>217</v>
      </c>
      <c r="B13" s="367"/>
      <c r="C13" s="368">
        <v>1</v>
      </c>
      <c r="D13" s="369" t="s">
        <v>814</v>
      </c>
      <c r="E13" s="370">
        <v>13</v>
      </c>
      <c r="F13" s="367">
        <v>44292</v>
      </c>
      <c r="G13" s="370">
        <v>800</v>
      </c>
      <c r="H13" s="370" t="s">
        <v>299</v>
      </c>
      <c r="I13" s="371" t="s">
        <v>815</v>
      </c>
      <c r="J13" s="370" t="s">
        <v>257</v>
      </c>
      <c r="K13" s="250"/>
      <c r="L13" s="251"/>
      <c r="N13" s="343"/>
      <c r="O13" s="343"/>
      <c r="P13" s="343"/>
      <c r="Q13" s="343"/>
      <c r="R13" s="343"/>
      <c r="S13" s="343"/>
      <c r="T13" s="343"/>
      <c r="U13" s="343"/>
      <c r="V13" s="343"/>
      <c r="W13" s="343"/>
      <c r="X13" s="343"/>
      <c r="Y13" s="343"/>
      <c r="Z13" s="343"/>
      <c r="AA13" s="343"/>
      <c r="AB13" s="343"/>
      <c r="AC13" s="343"/>
      <c r="AD13" s="343"/>
      <c r="AE13" s="343"/>
      <c r="AF13" s="343"/>
      <c r="AG13" s="343"/>
      <c r="AH13" s="343"/>
      <c r="AI13" s="343"/>
      <c r="AJ13" s="343"/>
      <c r="AK13" s="343"/>
      <c r="AL13" s="343"/>
      <c r="AM13" s="343"/>
      <c r="AN13" s="343"/>
      <c r="AO13" s="343"/>
      <c r="AP13" s="343"/>
      <c r="AQ13" s="343"/>
      <c r="AR13" s="343"/>
      <c r="AS13" s="343"/>
      <c r="AT13" s="343"/>
      <c r="AU13" s="343"/>
      <c r="AV13" s="343"/>
      <c r="AW13" s="343"/>
      <c r="AX13" s="343"/>
      <c r="AY13" s="343"/>
      <c r="AZ13" s="343"/>
      <c r="BA13" s="343"/>
      <c r="BB13" s="343"/>
      <c r="BC13" s="343"/>
      <c r="BD13" s="343"/>
      <c r="BE13" s="343"/>
      <c r="BF13" s="343"/>
      <c r="BG13" s="343"/>
      <c r="BH13" s="343"/>
      <c r="BI13" s="343"/>
      <c r="BJ13" s="343"/>
      <c r="BK13" s="343"/>
      <c r="BL13" s="343"/>
      <c r="BM13" s="343"/>
      <c r="BN13" s="343"/>
      <c r="BO13" s="343"/>
      <c r="BP13" s="343"/>
      <c r="BQ13" s="343"/>
      <c r="BR13" s="343"/>
      <c r="BS13" s="343"/>
      <c r="BT13" s="343"/>
      <c r="BU13" s="343"/>
      <c r="BV13" s="343"/>
    </row>
    <row r="14" spans="1:74" s="44" customFormat="1" ht="31.5" customHeight="1" thickBot="1">
      <c r="A14" s="217" t="s">
        <v>217</v>
      </c>
      <c r="B14" s="122">
        <v>44298</v>
      </c>
      <c r="C14" s="124">
        <v>1</v>
      </c>
      <c r="D14" s="362" t="s">
        <v>619</v>
      </c>
      <c r="E14" s="372" t="s">
        <v>816</v>
      </c>
      <c r="F14" s="122">
        <v>44298</v>
      </c>
      <c r="G14" s="373">
        <v>7790</v>
      </c>
      <c r="H14" s="121">
        <v>2337</v>
      </c>
      <c r="I14" s="363" t="s">
        <v>817</v>
      </c>
      <c r="J14" s="121" t="s">
        <v>257</v>
      </c>
      <c r="K14" s="50"/>
      <c r="L14" s="51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</row>
    <row r="15" spans="1:74" s="44" customFormat="1" ht="51" customHeight="1" thickBot="1">
      <c r="A15" s="263" t="s">
        <v>502</v>
      </c>
      <c r="B15" s="122">
        <v>44313</v>
      </c>
      <c r="C15" s="124">
        <v>1</v>
      </c>
      <c r="D15" s="364" t="s">
        <v>222</v>
      </c>
      <c r="E15" s="135" t="s">
        <v>820</v>
      </c>
      <c r="F15" s="122">
        <v>44313</v>
      </c>
      <c r="G15" s="373">
        <v>12380.64</v>
      </c>
      <c r="H15" s="121" t="s">
        <v>299</v>
      </c>
      <c r="I15" s="366" t="s">
        <v>298</v>
      </c>
      <c r="J15" s="121" t="s">
        <v>258</v>
      </c>
      <c r="K15" s="50"/>
      <c r="L15" s="51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</row>
    <row r="16" spans="1:74" s="350" customFormat="1" ht="62.25" customHeight="1">
      <c r="A16" s="217" t="s">
        <v>217</v>
      </c>
      <c r="B16" s="122">
        <v>44313</v>
      </c>
      <c r="C16" s="124">
        <v>1</v>
      </c>
      <c r="D16" s="362" t="s">
        <v>581</v>
      </c>
      <c r="E16" s="121" t="s">
        <v>819</v>
      </c>
      <c r="F16" s="122">
        <v>44313</v>
      </c>
      <c r="G16" s="121">
        <v>2224.6799999999998</v>
      </c>
      <c r="H16" s="121" t="s">
        <v>299</v>
      </c>
      <c r="I16" s="363" t="s">
        <v>583</v>
      </c>
      <c r="J16" s="121" t="s">
        <v>257</v>
      </c>
      <c r="K16" s="348"/>
      <c r="L16" s="349"/>
      <c r="N16" s="341"/>
      <c r="O16" s="341"/>
      <c r="P16" s="341"/>
      <c r="Q16" s="341"/>
      <c r="R16" s="341"/>
      <c r="S16" s="341"/>
      <c r="T16" s="341"/>
      <c r="U16" s="341"/>
      <c r="V16" s="341"/>
      <c r="W16" s="341"/>
      <c r="X16" s="341"/>
      <c r="Y16" s="341"/>
      <c r="Z16" s="341"/>
      <c r="AA16" s="341"/>
      <c r="AB16" s="341"/>
      <c r="AC16" s="341"/>
      <c r="AD16" s="341"/>
      <c r="AE16" s="341"/>
      <c r="AF16" s="341"/>
      <c r="AG16" s="341"/>
      <c r="AH16" s="341"/>
      <c r="AI16" s="341"/>
      <c r="AJ16" s="341"/>
      <c r="AK16" s="341"/>
      <c r="AL16" s="341"/>
      <c r="AM16" s="341"/>
      <c r="AN16" s="341"/>
      <c r="AO16" s="341"/>
      <c r="AP16" s="341"/>
      <c r="AQ16" s="341"/>
      <c r="AR16" s="341"/>
      <c r="AS16" s="341"/>
      <c r="AT16" s="341"/>
      <c r="AU16" s="341"/>
      <c r="AV16" s="341"/>
      <c r="AW16" s="341"/>
      <c r="AX16" s="341"/>
      <c r="AY16" s="341"/>
      <c r="AZ16" s="341"/>
      <c r="BA16" s="341"/>
      <c r="BB16" s="341"/>
      <c r="BC16" s="341"/>
      <c r="BD16" s="341"/>
      <c r="BE16" s="341"/>
      <c r="BF16" s="341"/>
      <c r="BG16" s="341"/>
      <c r="BH16" s="341"/>
      <c r="BI16" s="341"/>
      <c r="BJ16" s="341"/>
      <c r="BK16" s="341"/>
      <c r="BL16" s="341"/>
      <c r="BM16" s="341"/>
      <c r="BN16" s="341"/>
      <c r="BO16" s="341"/>
      <c r="BP16" s="341"/>
      <c r="BQ16" s="341"/>
      <c r="BR16" s="341"/>
      <c r="BS16" s="341"/>
      <c r="BT16" s="341"/>
      <c r="BU16" s="341"/>
      <c r="BV16" s="341"/>
    </row>
    <row r="17" spans="1:74" s="47" customFormat="1" ht="52.5" customHeight="1">
      <c r="A17" s="115" t="s">
        <v>217</v>
      </c>
      <c r="B17" s="127">
        <v>44313</v>
      </c>
      <c r="C17" s="131">
        <v>1</v>
      </c>
      <c r="D17" s="261" t="s">
        <v>737</v>
      </c>
      <c r="E17" s="126">
        <v>36</v>
      </c>
      <c r="F17" s="127">
        <v>44313</v>
      </c>
      <c r="G17" s="126">
        <v>12000</v>
      </c>
      <c r="H17" s="126" t="s">
        <v>299</v>
      </c>
      <c r="I17" s="128" t="s">
        <v>738</v>
      </c>
      <c r="J17" s="126" t="s">
        <v>258</v>
      </c>
      <c r="K17" s="45"/>
      <c r="L17" s="46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5"/>
      <c r="BT17" s="215"/>
      <c r="BU17" s="215"/>
      <c r="BV17" s="215"/>
    </row>
    <row r="18" spans="1:74" s="47" customFormat="1" ht="30" customHeight="1">
      <c r="A18" s="116" t="s">
        <v>351</v>
      </c>
      <c r="B18" s="127"/>
      <c r="C18" s="131"/>
      <c r="D18" s="261"/>
      <c r="E18" s="126"/>
      <c r="F18" s="127"/>
      <c r="G18" s="130" t="e">
        <f>G17-SUM(#REF!)</f>
        <v>#REF!</v>
      </c>
      <c r="H18" s="126"/>
      <c r="I18" s="128"/>
      <c r="J18" s="126"/>
      <c r="K18" s="45"/>
      <c r="L18" s="46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  <c r="BI18" s="215"/>
      <c r="BJ18" s="215"/>
      <c r="BK18" s="215"/>
      <c r="BL18" s="215"/>
      <c r="BM18" s="215"/>
      <c r="BN18" s="215"/>
      <c r="BO18" s="215"/>
      <c r="BP18" s="215"/>
      <c r="BQ18" s="215"/>
      <c r="BR18" s="215"/>
      <c r="BS18" s="215"/>
      <c r="BT18" s="215"/>
      <c r="BU18" s="215"/>
      <c r="BV18" s="215"/>
    </row>
    <row r="19" spans="1:74" s="47" customFormat="1" ht="44.25" customHeight="1" thickBot="1">
      <c r="A19" s="115" t="s">
        <v>502</v>
      </c>
      <c r="B19" s="127">
        <v>44313</v>
      </c>
      <c r="C19" s="131">
        <v>1</v>
      </c>
      <c r="D19" s="261" t="s">
        <v>726</v>
      </c>
      <c r="E19" s="126" t="s">
        <v>216</v>
      </c>
      <c r="F19" s="127">
        <v>44313</v>
      </c>
      <c r="G19" s="126">
        <v>36000</v>
      </c>
      <c r="H19" s="126" t="s">
        <v>299</v>
      </c>
      <c r="I19" s="128" t="s">
        <v>515</v>
      </c>
      <c r="J19" s="126" t="s">
        <v>257</v>
      </c>
      <c r="K19" s="45"/>
      <c r="L19" s="46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  <c r="BI19" s="215"/>
      <c r="BJ19" s="215"/>
      <c r="BK19" s="215"/>
      <c r="BL19" s="215"/>
      <c r="BM19" s="215"/>
      <c r="BN19" s="215"/>
      <c r="BO19" s="215"/>
      <c r="BP19" s="215"/>
      <c r="BQ19" s="215"/>
      <c r="BR19" s="215"/>
      <c r="BS19" s="215"/>
      <c r="BT19" s="215"/>
      <c r="BU19" s="215"/>
      <c r="BV19" s="215"/>
    </row>
    <row r="20" spans="1:74" s="44" customFormat="1" ht="56.25" customHeight="1" thickBot="1">
      <c r="A20" s="217" t="s">
        <v>818</v>
      </c>
      <c r="B20" s="122">
        <v>44314</v>
      </c>
      <c r="C20" s="124">
        <v>1</v>
      </c>
      <c r="D20" s="362" t="s">
        <v>824</v>
      </c>
      <c r="E20" s="121"/>
      <c r="F20" s="122">
        <v>44314</v>
      </c>
      <c r="G20" s="121">
        <v>13500</v>
      </c>
      <c r="H20" s="121">
        <v>13500</v>
      </c>
      <c r="I20" s="363" t="s">
        <v>826</v>
      </c>
      <c r="J20" s="121" t="s">
        <v>257</v>
      </c>
      <c r="K20" s="50"/>
      <c r="L20" s="51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</row>
    <row r="21" spans="1:74" s="44" customFormat="1" ht="42" customHeight="1">
      <c r="A21" s="263" t="s">
        <v>217</v>
      </c>
      <c r="B21" s="374">
        <v>44313</v>
      </c>
      <c r="C21" s="375">
        <v>1</v>
      </c>
      <c r="D21" s="376" t="s">
        <v>733</v>
      </c>
      <c r="E21" s="377">
        <v>6</v>
      </c>
      <c r="F21" s="374" t="s">
        <v>821</v>
      </c>
      <c r="G21" s="377">
        <v>5450</v>
      </c>
      <c r="H21" s="377" t="s">
        <v>299</v>
      </c>
      <c r="I21" s="378" t="s">
        <v>617</v>
      </c>
      <c r="J21" s="377" t="s">
        <v>257</v>
      </c>
      <c r="K21" s="50"/>
      <c r="L21" s="51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</row>
    <row r="22" spans="1:74" s="47" customFormat="1" ht="44.25" thickBot="1">
      <c r="A22" s="115" t="s">
        <v>217</v>
      </c>
      <c r="B22" s="127">
        <v>44313</v>
      </c>
      <c r="C22" s="131"/>
      <c r="D22" s="261" t="s">
        <v>822</v>
      </c>
      <c r="E22" s="126">
        <v>192</v>
      </c>
      <c r="F22" s="127">
        <v>44271</v>
      </c>
      <c r="G22" s="126">
        <v>2993.02</v>
      </c>
      <c r="H22" s="126" t="s">
        <v>299</v>
      </c>
      <c r="I22" s="128" t="s">
        <v>823</v>
      </c>
      <c r="J22" s="126" t="s">
        <v>257</v>
      </c>
      <c r="K22" s="45"/>
      <c r="L22" s="46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5"/>
      <c r="BN22" s="215"/>
      <c r="BO22" s="215"/>
      <c r="BP22" s="215"/>
      <c r="BQ22" s="215"/>
      <c r="BR22" s="215"/>
      <c r="BS22" s="215"/>
      <c r="BT22" s="215"/>
      <c r="BU22" s="215"/>
      <c r="BV22" s="215"/>
    </row>
    <row r="23" spans="1:74" s="44" customFormat="1" ht="32.25" customHeight="1" thickBot="1">
      <c r="A23" s="217" t="s">
        <v>217</v>
      </c>
      <c r="B23" s="122">
        <v>44315</v>
      </c>
      <c r="C23" s="124">
        <v>1</v>
      </c>
      <c r="D23" s="362" t="s">
        <v>619</v>
      </c>
      <c r="E23" s="372" t="s">
        <v>825</v>
      </c>
      <c r="F23" s="122">
        <v>44314</v>
      </c>
      <c r="G23" s="373">
        <v>4465</v>
      </c>
      <c r="H23" s="121">
        <v>1340</v>
      </c>
      <c r="I23" s="363" t="s">
        <v>817</v>
      </c>
      <c r="J23" s="121" t="s">
        <v>258</v>
      </c>
      <c r="K23" s="50"/>
      <c r="L23" s="51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</row>
    <row r="24" spans="1:74" s="44" customFormat="1" ht="37.5" customHeight="1" thickBot="1">
      <c r="A24" s="217" t="s">
        <v>217</v>
      </c>
      <c r="B24" s="122">
        <v>44315</v>
      </c>
      <c r="C24" s="124">
        <v>1</v>
      </c>
      <c r="D24" s="362" t="s">
        <v>619</v>
      </c>
      <c r="E24" s="372" t="s">
        <v>825</v>
      </c>
      <c r="F24" s="122">
        <v>44312</v>
      </c>
      <c r="G24" s="373">
        <v>4700</v>
      </c>
      <c r="H24" s="121">
        <v>1410</v>
      </c>
      <c r="I24" s="363" t="s">
        <v>817</v>
      </c>
      <c r="J24" s="121" t="s">
        <v>257</v>
      </c>
      <c r="K24" s="50"/>
      <c r="L24" s="51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</row>
    <row r="25" spans="1:74" s="44" customFormat="1" ht="31.5" customHeight="1" thickBot="1">
      <c r="A25" s="217" t="s">
        <v>217</v>
      </c>
      <c r="B25" s="122">
        <v>44349</v>
      </c>
      <c r="C25" s="124"/>
      <c r="D25" s="362" t="s">
        <v>827</v>
      </c>
      <c r="E25" s="121">
        <v>23</v>
      </c>
      <c r="F25" s="122">
        <v>44349</v>
      </c>
      <c r="G25" s="121">
        <v>800</v>
      </c>
      <c r="H25" s="121">
        <v>800</v>
      </c>
      <c r="I25" s="363" t="s">
        <v>828</v>
      </c>
      <c r="J25" s="121" t="s">
        <v>257</v>
      </c>
      <c r="K25" s="50"/>
      <c r="L25" s="51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</row>
    <row r="26" spans="1:74" s="44" customFormat="1" ht="36.75" customHeight="1" thickBot="1">
      <c r="A26" s="217" t="s">
        <v>217</v>
      </c>
      <c r="B26" s="122">
        <v>44349</v>
      </c>
      <c r="C26" s="124"/>
      <c r="D26" s="362" t="s">
        <v>827</v>
      </c>
      <c r="E26" s="121">
        <v>24</v>
      </c>
      <c r="F26" s="122">
        <v>44349</v>
      </c>
      <c r="G26" s="121">
        <v>800</v>
      </c>
      <c r="H26" s="121">
        <v>800</v>
      </c>
      <c r="I26" s="363" t="s">
        <v>828</v>
      </c>
      <c r="J26" s="121" t="s">
        <v>258</v>
      </c>
      <c r="K26" s="50"/>
      <c r="L26" s="51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</row>
    <row r="27" spans="1:74" s="44" customFormat="1" ht="29.25" customHeight="1" thickBot="1">
      <c r="A27" s="217" t="s">
        <v>217</v>
      </c>
      <c r="B27" s="122">
        <v>44362</v>
      </c>
      <c r="C27" s="124">
        <v>1</v>
      </c>
      <c r="D27" s="362" t="s">
        <v>648</v>
      </c>
      <c r="E27" s="121">
        <v>2</v>
      </c>
      <c r="F27" s="122">
        <v>44357</v>
      </c>
      <c r="G27" s="121">
        <v>3200</v>
      </c>
      <c r="H27" s="121" t="s">
        <v>299</v>
      </c>
      <c r="I27" s="363" t="s">
        <v>829</v>
      </c>
      <c r="J27" s="121" t="s">
        <v>258</v>
      </c>
      <c r="K27" s="50"/>
      <c r="L27" s="51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</row>
    <row r="28" spans="1:74" s="44" customFormat="1" ht="43.5">
      <c r="A28" s="217" t="s">
        <v>217</v>
      </c>
      <c r="B28" s="122"/>
      <c r="C28" s="124">
        <v>1</v>
      </c>
      <c r="D28" s="362" t="s">
        <v>830</v>
      </c>
      <c r="E28" s="121">
        <v>25</v>
      </c>
      <c r="F28" s="122">
        <v>44351</v>
      </c>
      <c r="G28" s="121">
        <v>3150</v>
      </c>
      <c r="H28" s="121" t="s">
        <v>299</v>
      </c>
      <c r="I28" s="363" t="s">
        <v>831</v>
      </c>
      <c r="J28" s="121" t="s">
        <v>257</v>
      </c>
      <c r="K28" s="50"/>
      <c r="L28" s="51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</row>
    <row r="29" spans="1:74" s="47" customFormat="1" ht="44.25" thickBot="1">
      <c r="A29" s="115" t="s">
        <v>217</v>
      </c>
      <c r="B29" s="127">
        <v>44364</v>
      </c>
      <c r="C29" s="131"/>
      <c r="D29" s="261" t="s">
        <v>832</v>
      </c>
      <c r="E29" s="126" t="s">
        <v>833</v>
      </c>
      <c r="F29" s="127">
        <v>44363</v>
      </c>
      <c r="G29" s="126">
        <v>1320</v>
      </c>
      <c r="H29" s="126" t="s">
        <v>299</v>
      </c>
      <c r="I29" s="128" t="s">
        <v>834</v>
      </c>
      <c r="J29" s="126" t="s">
        <v>257</v>
      </c>
      <c r="K29" s="45"/>
      <c r="L29" s="46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5"/>
      <c r="BN29" s="215"/>
      <c r="BO29" s="215"/>
      <c r="BP29" s="215"/>
      <c r="BQ29" s="215"/>
      <c r="BR29" s="215"/>
      <c r="BS29" s="215"/>
      <c r="BT29" s="215"/>
      <c r="BU29" s="215"/>
      <c r="BV29" s="215"/>
    </row>
    <row r="30" spans="1:74" s="44" customFormat="1" ht="41.25" customHeight="1" thickBot="1">
      <c r="A30" s="217" t="s">
        <v>217</v>
      </c>
      <c r="B30" s="122">
        <v>44376</v>
      </c>
      <c r="C30" s="124"/>
      <c r="D30" s="362" t="s">
        <v>555</v>
      </c>
      <c r="E30" s="121" t="s">
        <v>216</v>
      </c>
      <c r="F30" s="122">
        <v>44376</v>
      </c>
      <c r="G30" s="121">
        <v>4400</v>
      </c>
      <c r="H30" s="121" t="s">
        <v>299</v>
      </c>
      <c r="I30" s="363" t="s">
        <v>835</v>
      </c>
      <c r="J30" s="121" t="s">
        <v>257</v>
      </c>
      <c r="K30" s="50"/>
      <c r="L30" s="51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</row>
    <row r="31" spans="1:74" s="44" customFormat="1" ht="44.25" thickBot="1">
      <c r="A31" s="217" t="s">
        <v>217</v>
      </c>
      <c r="B31" s="122">
        <v>44385</v>
      </c>
      <c r="C31" s="124">
        <v>1</v>
      </c>
      <c r="D31" s="362" t="s">
        <v>519</v>
      </c>
      <c r="E31" s="121">
        <v>70</v>
      </c>
      <c r="F31" s="122">
        <v>44385</v>
      </c>
      <c r="G31" s="121">
        <v>40000</v>
      </c>
      <c r="H31" s="121" t="s">
        <v>299</v>
      </c>
      <c r="I31" s="363" t="s">
        <v>836</v>
      </c>
      <c r="J31" s="121" t="s">
        <v>257</v>
      </c>
      <c r="K31" s="50"/>
      <c r="L31" s="51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</row>
    <row r="32" spans="1:74" s="44" customFormat="1" ht="65.25" customHeight="1" thickBot="1">
      <c r="A32" s="263" t="s">
        <v>217</v>
      </c>
      <c r="B32" s="374">
        <v>44410</v>
      </c>
      <c r="C32" s="375"/>
      <c r="D32" s="376" t="s">
        <v>837</v>
      </c>
      <c r="E32" s="377">
        <v>12</v>
      </c>
      <c r="F32" s="374">
        <v>44406</v>
      </c>
      <c r="G32" s="377">
        <v>63412</v>
      </c>
      <c r="H32" s="377">
        <v>19024</v>
      </c>
      <c r="I32" s="379" t="s">
        <v>838</v>
      </c>
      <c r="J32" s="377" t="s">
        <v>257</v>
      </c>
      <c r="K32" s="50"/>
      <c r="L32" s="51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</row>
    <row r="33" spans="1:74" s="44" customFormat="1" ht="44.25" thickBot="1">
      <c r="A33" s="217" t="s">
        <v>217</v>
      </c>
      <c r="B33" s="122">
        <v>44417</v>
      </c>
      <c r="C33" s="124"/>
      <c r="D33" s="362" t="s">
        <v>772</v>
      </c>
      <c r="E33" s="121">
        <v>1</v>
      </c>
      <c r="F33" s="122">
        <v>44414</v>
      </c>
      <c r="G33" s="121">
        <v>1823.5</v>
      </c>
      <c r="H33" s="121" t="s">
        <v>299</v>
      </c>
      <c r="I33" s="363" t="s">
        <v>773</v>
      </c>
      <c r="J33" s="121" t="s">
        <v>257</v>
      </c>
      <c r="K33" s="50"/>
      <c r="L33" s="51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</row>
    <row r="34" spans="1:74" s="44" customFormat="1" ht="28.5" customHeight="1" thickBot="1">
      <c r="A34" s="217" t="s">
        <v>217</v>
      </c>
      <c r="B34" s="122">
        <v>44420</v>
      </c>
      <c r="C34" s="124"/>
      <c r="D34" s="362" t="s">
        <v>503</v>
      </c>
      <c r="E34" s="121" t="s">
        <v>839</v>
      </c>
      <c r="F34" s="122">
        <v>44418</v>
      </c>
      <c r="G34" s="121">
        <v>49480.82</v>
      </c>
      <c r="H34" s="121">
        <v>14844</v>
      </c>
      <c r="I34" s="363" t="s">
        <v>840</v>
      </c>
      <c r="J34" s="121" t="s">
        <v>257</v>
      </c>
      <c r="K34" s="50"/>
      <c r="L34" s="51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</row>
    <row r="35" spans="1:74" s="44" customFormat="1" ht="54" customHeight="1" thickBot="1">
      <c r="A35" s="217" t="s">
        <v>217</v>
      </c>
      <c r="B35" s="122">
        <v>44425</v>
      </c>
      <c r="C35" s="124"/>
      <c r="D35" s="362" t="s">
        <v>563</v>
      </c>
      <c r="E35" s="121" t="s">
        <v>841</v>
      </c>
      <c r="F35" s="122">
        <v>44425</v>
      </c>
      <c r="G35" s="373">
        <v>2596.38</v>
      </c>
      <c r="H35" s="373">
        <v>2596.38</v>
      </c>
      <c r="I35" s="363" t="s">
        <v>565</v>
      </c>
      <c r="J35" s="121" t="s">
        <v>257</v>
      </c>
      <c r="K35" s="50"/>
      <c r="L35" s="51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</row>
    <row r="36" spans="1:74" s="44" customFormat="1" ht="45" customHeight="1" thickBot="1">
      <c r="A36" s="217"/>
      <c r="B36" s="121"/>
      <c r="C36" s="124"/>
      <c r="D36" s="362" t="s">
        <v>802</v>
      </c>
      <c r="E36" s="121">
        <v>39</v>
      </c>
      <c r="F36" s="122">
        <v>44435</v>
      </c>
      <c r="G36" s="121">
        <v>51132.33</v>
      </c>
      <c r="H36" s="121" t="s">
        <v>299</v>
      </c>
      <c r="I36" s="363" t="s">
        <v>848</v>
      </c>
      <c r="J36" s="121" t="s">
        <v>257</v>
      </c>
      <c r="K36" s="50"/>
      <c r="L36" s="51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</row>
    <row r="37" spans="1:74" s="44" customFormat="1" ht="57" customHeight="1" thickBot="1">
      <c r="A37" s="217" t="s">
        <v>217</v>
      </c>
      <c r="B37" s="122">
        <v>44433</v>
      </c>
      <c r="C37" s="124"/>
      <c r="D37" s="362" t="s">
        <v>683</v>
      </c>
      <c r="E37" s="121">
        <v>37</v>
      </c>
      <c r="F37" s="122">
        <v>44432</v>
      </c>
      <c r="G37" s="121">
        <v>8100</v>
      </c>
      <c r="H37" s="121" t="s">
        <v>299</v>
      </c>
      <c r="I37" s="363" t="s">
        <v>842</v>
      </c>
      <c r="J37" s="121" t="s">
        <v>257</v>
      </c>
      <c r="K37" s="50"/>
      <c r="L37" s="51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</row>
    <row r="38" spans="1:74" s="44" customFormat="1" ht="93.75" customHeight="1" thickBot="1">
      <c r="A38" s="217"/>
      <c r="B38" s="122">
        <v>44434</v>
      </c>
      <c r="C38" s="124"/>
      <c r="D38" s="362" t="s">
        <v>847</v>
      </c>
      <c r="E38" s="121" t="s">
        <v>844</v>
      </c>
      <c r="F38" s="122">
        <v>44431</v>
      </c>
      <c r="G38" s="121">
        <v>1800</v>
      </c>
      <c r="H38" s="121">
        <v>1800</v>
      </c>
      <c r="I38" s="363" t="s">
        <v>843</v>
      </c>
      <c r="J38" s="121" t="s">
        <v>257</v>
      </c>
      <c r="K38" s="50"/>
      <c r="L38" s="51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</row>
    <row r="39" spans="1:74" s="44" customFormat="1" ht="57" customHeight="1" thickBot="1">
      <c r="A39" s="217"/>
      <c r="B39" s="122">
        <v>44440</v>
      </c>
      <c r="C39" s="124"/>
      <c r="D39" s="362" t="s">
        <v>846</v>
      </c>
      <c r="E39" s="121">
        <v>42</v>
      </c>
      <c r="F39" s="122">
        <v>44440</v>
      </c>
      <c r="G39" s="121">
        <v>30000</v>
      </c>
      <c r="H39" s="121" t="s">
        <v>299</v>
      </c>
      <c r="I39" s="363" t="s">
        <v>845</v>
      </c>
      <c r="J39" s="121" t="s">
        <v>257</v>
      </c>
      <c r="K39" s="50"/>
      <c r="L39" s="51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</row>
    <row r="40" spans="1:74" s="44" customFormat="1" ht="32.25" thickBot="1">
      <c r="A40" s="217"/>
      <c r="B40" s="122">
        <v>44487</v>
      </c>
      <c r="C40" s="124"/>
      <c r="D40" s="362" t="s">
        <v>725</v>
      </c>
      <c r="E40" s="121">
        <v>68</v>
      </c>
      <c r="F40" s="122">
        <v>44482</v>
      </c>
      <c r="G40" s="121">
        <v>2330</v>
      </c>
      <c r="H40" s="121"/>
      <c r="I40" s="363" t="s">
        <v>860</v>
      </c>
      <c r="J40" s="121" t="s">
        <v>257</v>
      </c>
      <c r="K40" s="50"/>
      <c r="L40" s="51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</row>
    <row r="41" spans="1:74" s="44" customFormat="1" ht="54" customHeight="1" thickBot="1">
      <c r="A41" s="217"/>
      <c r="B41" s="122">
        <v>44446</v>
      </c>
      <c r="C41" s="124"/>
      <c r="D41" s="362" t="s">
        <v>850</v>
      </c>
      <c r="E41" s="121" t="s">
        <v>851</v>
      </c>
      <c r="F41" s="122">
        <v>44445</v>
      </c>
      <c r="G41" s="121">
        <v>1250</v>
      </c>
      <c r="H41" s="121">
        <v>1250</v>
      </c>
      <c r="I41" s="363" t="s">
        <v>849</v>
      </c>
      <c r="J41" s="121" t="s">
        <v>258</v>
      </c>
      <c r="K41" s="50"/>
      <c r="L41" s="51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</row>
    <row r="42" spans="1:74" s="44" customFormat="1" ht="54" customHeight="1" thickBot="1">
      <c r="A42" s="217"/>
      <c r="B42" s="122">
        <v>44446</v>
      </c>
      <c r="C42" s="124"/>
      <c r="D42" s="362" t="s">
        <v>850</v>
      </c>
      <c r="E42" s="121" t="s">
        <v>852</v>
      </c>
      <c r="F42" s="122">
        <v>44445</v>
      </c>
      <c r="G42" s="121">
        <v>1250</v>
      </c>
      <c r="H42" s="121">
        <v>1250</v>
      </c>
      <c r="I42" s="363" t="s">
        <v>849</v>
      </c>
      <c r="J42" s="121" t="s">
        <v>257</v>
      </c>
      <c r="K42" s="50"/>
      <c r="L42" s="51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</row>
    <row r="43" spans="1:74" s="44" customFormat="1" ht="32.25" thickBot="1">
      <c r="A43" s="217"/>
      <c r="B43" s="122">
        <v>44446</v>
      </c>
      <c r="C43" s="124"/>
      <c r="D43" s="362" t="s">
        <v>853</v>
      </c>
      <c r="E43" s="121">
        <v>37</v>
      </c>
      <c r="F43" s="122">
        <v>44439</v>
      </c>
      <c r="G43" s="121">
        <v>4635.9799999999996</v>
      </c>
      <c r="H43" s="121" t="s">
        <v>299</v>
      </c>
      <c r="I43" s="363" t="s">
        <v>854</v>
      </c>
      <c r="J43" s="121" t="s">
        <v>258</v>
      </c>
      <c r="K43" s="50"/>
      <c r="L43" s="51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</row>
    <row r="44" spans="1:74" s="44" customFormat="1" ht="36.75" customHeight="1" thickBot="1">
      <c r="A44" s="217" t="s">
        <v>217</v>
      </c>
      <c r="B44" s="122">
        <v>44455</v>
      </c>
      <c r="C44" s="124">
        <v>1</v>
      </c>
      <c r="D44" s="362" t="s">
        <v>734</v>
      </c>
      <c r="E44" s="121" t="s">
        <v>573</v>
      </c>
      <c r="F44" s="122" t="s">
        <v>855</v>
      </c>
      <c r="G44" s="121">
        <v>1800</v>
      </c>
      <c r="H44" s="121" t="s">
        <v>299</v>
      </c>
      <c r="I44" s="363" t="s">
        <v>779</v>
      </c>
      <c r="J44" s="121" t="s">
        <v>257</v>
      </c>
      <c r="K44" s="50"/>
      <c r="L44" s="51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</row>
    <row r="45" spans="1:74" s="44" customFormat="1" ht="29.25" customHeight="1" thickBot="1">
      <c r="A45" s="217" t="s">
        <v>217</v>
      </c>
      <c r="B45" s="122">
        <v>44461</v>
      </c>
      <c r="C45" s="124">
        <v>1</v>
      </c>
      <c r="D45" s="362" t="s">
        <v>648</v>
      </c>
      <c r="E45" s="121">
        <v>14</v>
      </c>
      <c r="F45" s="122">
        <v>44460</v>
      </c>
      <c r="G45" s="121">
        <v>15000</v>
      </c>
      <c r="H45" s="121" t="s">
        <v>299</v>
      </c>
      <c r="I45" s="363" t="s">
        <v>856</v>
      </c>
      <c r="J45" s="121" t="s">
        <v>257</v>
      </c>
      <c r="K45" s="50"/>
      <c r="L45" s="51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</row>
    <row r="46" spans="1:74" s="44" customFormat="1" ht="42" customHeight="1" thickBot="1">
      <c r="A46" s="263" t="s">
        <v>217</v>
      </c>
      <c r="B46" s="374">
        <v>44469</v>
      </c>
      <c r="C46" s="375">
        <v>1</v>
      </c>
      <c r="D46" s="376" t="s">
        <v>733</v>
      </c>
      <c r="E46" s="377">
        <v>9</v>
      </c>
      <c r="F46" s="374">
        <v>44469</v>
      </c>
      <c r="G46" s="377">
        <v>28750</v>
      </c>
      <c r="H46" s="377" t="s">
        <v>299</v>
      </c>
      <c r="I46" s="379" t="s">
        <v>857</v>
      </c>
      <c r="J46" s="377" t="s">
        <v>257</v>
      </c>
      <c r="K46" s="50"/>
      <c r="L46" s="51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</row>
    <row r="47" spans="1:74" s="44" customFormat="1" ht="29.25" customHeight="1" thickBot="1">
      <c r="A47" s="217" t="s">
        <v>217</v>
      </c>
      <c r="B47" s="122">
        <v>44490</v>
      </c>
      <c r="C47" s="124">
        <v>1</v>
      </c>
      <c r="D47" s="362" t="s">
        <v>648</v>
      </c>
      <c r="E47" s="121">
        <v>17</v>
      </c>
      <c r="F47" s="122">
        <v>44488</v>
      </c>
      <c r="G47" s="121">
        <v>5000</v>
      </c>
      <c r="H47" s="121" t="s">
        <v>299</v>
      </c>
      <c r="I47" s="363" t="s">
        <v>859</v>
      </c>
      <c r="J47" s="121" t="s">
        <v>258</v>
      </c>
      <c r="K47" s="50"/>
      <c r="L47" s="51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</row>
    <row r="48" spans="1:74" s="44" customFormat="1" ht="36.75" customHeight="1" thickBot="1">
      <c r="A48" s="217" t="s">
        <v>217</v>
      </c>
      <c r="B48" s="122">
        <v>44487</v>
      </c>
      <c r="C48" s="124">
        <v>1</v>
      </c>
      <c r="D48" s="362" t="s">
        <v>734</v>
      </c>
      <c r="E48" s="121" t="s">
        <v>858</v>
      </c>
      <c r="F48" s="122">
        <v>44482</v>
      </c>
      <c r="G48" s="121">
        <v>1350</v>
      </c>
      <c r="H48" s="121" t="s">
        <v>299</v>
      </c>
      <c r="I48" s="363" t="s">
        <v>779</v>
      </c>
      <c r="J48" s="121" t="s">
        <v>257</v>
      </c>
      <c r="K48" s="50"/>
      <c r="L48" s="51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</row>
    <row r="49" spans="1:74" s="44" customFormat="1" ht="41.25" customHeight="1" thickBot="1">
      <c r="A49" s="217" t="s">
        <v>217</v>
      </c>
      <c r="B49" s="122">
        <v>44487</v>
      </c>
      <c r="C49" s="124"/>
      <c r="D49" s="362" t="s">
        <v>555</v>
      </c>
      <c r="E49" s="121" t="s">
        <v>216</v>
      </c>
      <c r="F49" s="122">
        <v>44487</v>
      </c>
      <c r="G49" s="121">
        <v>500</v>
      </c>
      <c r="H49" s="121" t="s">
        <v>299</v>
      </c>
      <c r="I49" s="363" t="s">
        <v>835</v>
      </c>
      <c r="J49" s="121" t="s">
        <v>257</v>
      </c>
      <c r="K49" s="50"/>
      <c r="L49" s="51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</row>
    <row r="50" spans="1:74" s="44" customFormat="1" ht="36.75" customHeight="1" thickBot="1">
      <c r="A50" s="217" t="s">
        <v>217</v>
      </c>
      <c r="B50" s="122">
        <v>44517</v>
      </c>
      <c r="C50" s="124">
        <v>1</v>
      </c>
      <c r="D50" s="362" t="s">
        <v>734</v>
      </c>
      <c r="E50" s="121" t="s">
        <v>861</v>
      </c>
      <c r="F50" s="122">
        <v>44517</v>
      </c>
      <c r="G50" s="121">
        <v>1000</v>
      </c>
      <c r="H50" s="121" t="s">
        <v>299</v>
      </c>
      <c r="I50" s="363" t="s">
        <v>862</v>
      </c>
      <c r="J50" s="121" t="s">
        <v>257</v>
      </c>
      <c r="K50" s="50"/>
      <c r="L50" s="51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</row>
    <row r="51" spans="1:74" s="44" customFormat="1" ht="44.25" thickBot="1">
      <c r="A51" s="217" t="s">
        <v>217</v>
      </c>
      <c r="B51" s="122">
        <v>44522</v>
      </c>
      <c r="C51" s="124">
        <v>1</v>
      </c>
      <c r="D51" s="362" t="s">
        <v>726</v>
      </c>
      <c r="E51" s="121" t="s">
        <v>216</v>
      </c>
      <c r="F51" s="122">
        <v>44522</v>
      </c>
      <c r="G51" s="121">
        <v>3200</v>
      </c>
      <c r="H51" s="121" t="s">
        <v>299</v>
      </c>
      <c r="I51" s="363" t="s">
        <v>667</v>
      </c>
      <c r="J51" s="121" t="s">
        <v>258</v>
      </c>
      <c r="K51" s="50"/>
      <c r="L51" s="51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</row>
    <row r="52" spans="1:74" s="44" customFormat="1" ht="52.5" customHeight="1">
      <c r="A52" s="217" t="s">
        <v>502</v>
      </c>
      <c r="B52" s="122">
        <v>44522</v>
      </c>
      <c r="C52" s="124">
        <v>1</v>
      </c>
      <c r="D52" s="362" t="s">
        <v>726</v>
      </c>
      <c r="E52" s="121" t="s">
        <v>216</v>
      </c>
      <c r="F52" s="122">
        <v>44522</v>
      </c>
      <c r="G52" s="121">
        <v>4200</v>
      </c>
      <c r="H52" s="121" t="s">
        <v>299</v>
      </c>
      <c r="I52" s="363" t="s">
        <v>501</v>
      </c>
      <c r="J52" s="121" t="s">
        <v>257</v>
      </c>
      <c r="K52" s="50"/>
      <c r="L52" s="51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</row>
    <row r="53" spans="1:74" s="47" customFormat="1" ht="16.5" thickBot="1">
      <c r="A53" s="113"/>
      <c r="B53" s="357">
        <v>44525</v>
      </c>
      <c r="C53" s="358"/>
      <c r="D53" s="359" t="s">
        <v>864</v>
      </c>
      <c r="E53" s="360" t="s">
        <v>865</v>
      </c>
      <c r="F53" s="357">
        <v>44523</v>
      </c>
      <c r="G53" s="360">
        <v>7100</v>
      </c>
      <c r="H53" s="360" t="s">
        <v>299</v>
      </c>
      <c r="I53" s="361" t="s">
        <v>863</v>
      </c>
      <c r="J53" s="360" t="s">
        <v>257</v>
      </c>
      <c r="K53" s="45"/>
      <c r="L53" s="46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  <c r="BI53" s="215"/>
      <c r="BJ53" s="215"/>
      <c r="BK53" s="215"/>
      <c r="BL53" s="215"/>
      <c r="BM53" s="215"/>
      <c r="BN53" s="215"/>
      <c r="BO53" s="215"/>
      <c r="BP53" s="215"/>
      <c r="BQ53" s="215"/>
      <c r="BR53" s="215"/>
      <c r="BS53" s="215"/>
      <c r="BT53" s="215"/>
      <c r="BU53" s="215"/>
      <c r="BV53" s="215"/>
    </row>
    <row r="54" spans="1:74" s="44" customFormat="1" ht="29.25" customHeight="1" thickBot="1">
      <c r="A54" s="217" t="s">
        <v>217</v>
      </c>
      <c r="B54" s="122">
        <v>44536</v>
      </c>
      <c r="C54" s="124">
        <v>1</v>
      </c>
      <c r="D54" s="362" t="s">
        <v>648</v>
      </c>
      <c r="E54" s="121">
        <v>26</v>
      </c>
      <c r="F54" s="122">
        <v>44536</v>
      </c>
      <c r="G54" s="121">
        <v>34998.75</v>
      </c>
      <c r="H54" s="121" t="s">
        <v>299</v>
      </c>
      <c r="I54" s="363" t="s">
        <v>593</v>
      </c>
      <c r="J54" s="121" t="s">
        <v>257</v>
      </c>
      <c r="K54" s="50"/>
      <c r="L54" s="51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</row>
    <row r="55" spans="1:74" s="44" customFormat="1" ht="42" customHeight="1" thickBot="1">
      <c r="A55" s="263" t="s">
        <v>217</v>
      </c>
      <c r="B55" s="374">
        <v>44559</v>
      </c>
      <c r="C55" s="375">
        <v>1</v>
      </c>
      <c r="D55" s="376" t="s">
        <v>733</v>
      </c>
      <c r="E55" s="377">
        <v>10</v>
      </c>
      <c r="F55" s="374">
        <v>44559</v>
      </c>
      <c r="G55" s="377">
        <v>1940</v>
      </c>
      <c r="H55" s="377" t="s">
        <v>299</v>
      </c>
      <c r="I55" s="379" t="s">
        <v>857</v>
      </c>
      <c r="J55" s="377" t="s">
        <v>257</v>
      </c>
      <c r="K55" s="50"/>
      <c r="L55" s="51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</row>
    <row r="56" spans="1:74" s="44" customFormat="1" ht="41.25" customHeight="1" thickBot="1">
      <c r="A56" s="217" t="s">
        <v>217</v>
      </c>
      <c r="B56" s="122">
        <v>44559</v>
      </c>
      <c r="C56" s="124"/>
      <c r="D56" s="362" t="s">
        <v>555</v>
      </c>
      <c r="E56" s="121" t="s">
        <v>216</v>
      </c>
      <c r="F56" s="122">
        <v>44558</v>
      </c>
      <c r="G56" s="121">
        <v>2900</v>
      </c>
      <c r="H56" s="121" t="s">
        <v>299</v>
      </c>
      <c r="I56" s="363" t="s">
        <v>835</v>
      </c>
      <c r="J56" s="121" t="s">
        <v>257</v>
      </c>
      <c r="K56" s="50"/>
      <c r="L56" s="51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</row>
    <row r="57" spans="1:74" s="350" customFormat="1" ht="36.75" customHeight="1">
      <c r="A57" s="217" t="s">
        <v>217</v>
      </c>
      <c r="B57" s="122">
        <v>44559</v>
      </c>
      <c r="C57" s="124">
        <v>1</v>
      </c>
      <c r="D57" s="362" t="s">
        <v>734</v>
      </c>
      <c r="E57" s="121" t="s">
        <v>866</v>
      </c>
      <c r="F57" s="122">
        <v>44557</v>
      </c>
      <c r="G57" s="121">
        <v>300</v>
      </c>
      <c r="H57" s="121" t="s">
        <v>299</v>
      </c>
      <c r="I57" s="363" t="s">
        <v>608</v>
      </c>
      <c r="J57" s="121" t="s">
        <v>257</v>
      </c>
      <c r="K57" s="348"/>
      <c r="L57" s="349"/>
      <c r="N57" s="341"/>
      <c r="O57" s="341"/>
      <c r="P57" s="341"/>
      <c r="Q57" s="341"/>
      <c r="R57" s="341"/>
      <c r="S57" s="341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341"/>
      <c r="AK57" s="341"/>
      <c r="AL57" s="341"/>
      <c r="AM57" s="341"/>
      <c r="AN57" s="341"/>
      <c r="AO57" s="341"/>
      <c r="AP57" s="341"/>
      <c r="AQ57" s="341"/>
      <c r="AR57" s="341"/>
      <c r="AS57" s="341"/>
      <c r="AT57" s="341"/>
      <c r="AU57" s="341"/>
      <c r="AV57" s="341"/>
      <c r="AW57" s="341"/>
      <c r="AX57" s="341"/>
      <c r="AY57" s="341"/>
      <c r="AZ57" s="341"/>
      <c r="BA57" s="341"/>
      <c r="BB57" s="341"/>
      <c r="BC57" s="341"/>
      <c r="BD57" s="341"/>
      <c r="BE57" s="341"/>
      <c r="BF57" s="341"/>
      <c r="BG57" s="341"/>
      <c r="BH57" s="341"/>
      <c r="BI57" s="341"/>
      <c r="BJ57" s="341"/>
      <c r="BK57" s="341"/>
      <c r="BL57" s="341"/>
      <c r="BM57" s="341"/>
      <c r="BN57" s="341"/>
      <c r="BO57" s="341"/>
      <c r="BP57" s="341"/>
      <c r="BQ57" s="341"/>
      <c r="BR57" s="341"/>
      <c r="BS57" s="341"/>
      <c r="BT57" s="341"/>
      <c r="BU57" s="341"/>
      <c r="BV57" s="341"/>
    </row>
    <row r="58" spans="1:74">
      <c r="A58" s="104"/>
      <c r="B58" s="48"/>
      <c r="C58" s="125"/>
      <c r="D58" s="260"/>
      <c r="E58" s="48"/>
      <c r="F58" s="48"/>
      <c r="G58" s="48"/>
      <c r="H58" s="48"/>
      <c r="I58" s="49"/>
      <c r="J58" s="48"/>
    </row>
  </sheetData>
  <mergeCells count="1">
    <mergeCell ref="B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sqref="A1:E23"/>
    </sheetView>
  </sheetViews>
  <sheetFormatPr defaultRowHeight="15"/>
  <cols>
    <col min="1" max="1" width="32.42578125" customWidth="1"/>
    <col min="2" max="3" width="26.140625" customWidth="1"/>
    <col min="4" max="4" width="24.85546875" customWidth="1"/>
    <col min="5" max="5" width="21.140625" customWidth="1"/>
    <col min="6" max="6" width="30" customWidth="1"/>
  </cols>
  <sheetData>
    <row r="1" spans="1:6" ht="15.75">
      <c r="A1" s="225" t="s">
        <v>766</v>
      </c>
      <c r="B1" s="225" t="s">
        <v>763</v>
      </c>
      <c r="C1" s="225" t="s">
        <v>780</v>
      </c>
      <c r="D1" s="225" t="s">
        <v>765</v>
      </c>
      <c r="E1" s="225" t="s">
        <v>764</v>
      </c>
    </row>
    <row r="2" spans="1:6" ht="15.75">
      <c r="A2" s="227"/>
      <c r="B2" s="227"/>
      <c r="C2" s="227"/>
      <c r="D2" s="227"/>
      <c r="E2" s="227"/>
    </row>
    <row r="3" spans="1:6" ht="15.75">
      <c r="A3" s="228">
        <v>43943</v>
      </c>
      <c r="B3" s="227">
        <v>0</v>
      </c>
      <c r="C3" s="227">
        <v>21733</v>
      </c>
      <c r="D3" s="227">
        <v>0</v>
      </c>
      <c r="E3" s="227">
        <f>B3+C3-D3</f>
        <v>21733</v>
      </c>
    </row>
    <row r="4" spans="1:6" ht="15.75">
      <c r="A4" s="228">
        <v>43957</v>
      </c>
      <c r="B4" s="227">
        <f>E3</f>
        <v>21733</v>
      </c>
      <c r="C4" s="227">
        <v>0</v>
      </c>
      <c r="D4" s="227">
        <v>14858.95</v>
      </c>
      <c r="E4" s="227">
        <f t="shared" ref="E4:E9" si="0">B4+C4-D4</f>
        <v>6874.0499999999993</v>
      </c>
      <c r="F4" t="s">
        <v>520</v>
      </c>
    </row>
    <row r="5" spans="1:6" ht="15.75">
      <c r="A5" s="228">
        <v>43966</v>
      </c>
      <c r="B5" s="227">
        <f t="shared" ref="B5:B9" si="1">E4</f>
        <v>6874.0499999999993</v>
      </c>
      <c r="C5" s="227"/>
      <c r="D5" s="227">
        <v>4487.41</v>
      </c>
      <c r="E5" s="227">
        <f t="shared" si="0"/>
        <v>2386.6399999999994</v>
      </c>
      <c r="F5" t="s">
        <v>703</v>
      </c>
    </row>
    <row r="6" spans="1:6" ht="15.75">
      <c r="A6" s="228">
        <v>43966</v>
      </c>
      <c r="B6" s="227">
        <f t="shared" si="1"/>
        <v>2386.6399999999994</v>
      </c>
      <c r="C6" s="227">
        <v>21733</v>
      </c>
      <c r="D6" s="227"/>
      <c r="E6" s="227">
        <f t="shared" si="0"/>
        <v>24119.64</v>
      </c>
    </row>
    <row r="7" spans="1:6" ht="15.75">
      <c r="A7" s="228">
        <v>43991</v>
      </c>
      <c r="B7" s="227">
        <f t="shared" si="1"/>
        <v>24119.64</v>
      </c>
      <c r="C7" s="227"/>
      <c r="D7" s="227">
        <v>14858.95</v>
      </c>
      <c r="E7" s="227">
        <f t="shared" si="0"/>
        <v>9260.6899999999987</v>
      </c>
      <c r="F7" t="s">
        <v>520</v>
      </c>
    </row>
    <row r="8" spans="1:6" ht="15.75">
      <c r="A8" s="228">
        <v>43993</v>
      </c>
      <c r="B8" s="227">
        <f t="shared" si="1"/>
        <v>9260.6899999999987</v>
      </c>
      <c r="C8" s="227"/>
      <c r="D8" s="227">
        <v>4487.3999999999996</v>
      </c>
      <c r="E8" s="227">
        <f t="shared" si="0"/>
        <v>4773.2899999999991</v>
      </c>
      <c r="F8" s="114" t="s">
        <v>781</v>
      </c>
    </row>
    <row r="9" spans="1:6" ht="15.75">
      <c r="A9" s="228">
        <v>44019</v>
      </c>
      <c r="B9" s="227">
        <f t="shared" si="1"/>
        <v>4773.2899999999991</v>
      </c>
      <c r="C9" s="227"/>
      <c r="D9" s="227">
        <v>4487.41</v>
      </c>
      <c r="E9" s="227">
        <f t="shared" si="0"/>
        <v>285.8799999999992</v>
      </c>
      <c r="F9" t="s">
        <v>703</v>
      </c>
    </row>
    <row r="10" spans="1:6" ht="15.75">
      <c r="A10" s="230">
        <v>44049</v>
      </c>
      <c r="B10" s="229">
        <f>E9</f>
        <v>285.8799999999992</v>
      </c>
      <c r="C10" s="229">
        <v>21733</v>
      </c>
      <c r="D10" s="229"/>
      <c r="E10" s="229">
        <f>B10+C10-D10</f>
        <v>22018.879999999997</v>
      </c>
    </row>
    <row r="11" spans="1:6" ht="15.75">
      <c r="A11" s="230">
        <v>44055</v>
      </c>
      <c r="B11" s="229">
        <f>E10</f>
        <v>22018.879999999997</v>
      </c>
      <c r="C11" s="229"/>
      <c r="D11" s="229">
        <v>1835.76</v>
      </c>
      <c r="E11" s="229">
        <f>B11+C11-D11</f>
        <v>20183.12</v>
      </c>
      <c r="F11" t="s">
        <v>703</v>
      </c>
    </row>
    <row r="12" spans="1:6" ht="15.75">
      <c r="A12" s="230">
        <v>44081</v>
      </c>
      <c r="B12" s="229">
        <f t="shared" ref="B12:B16" si="2">E11</f>
        <v>20183.12</v>
      </c>
      <c r="C12" s="229"/>
      <c r="D12" s="229">
        <v>9340.27</v>
      </c>
      <c r="E12" s="229">
        <f t="shared" ref="E12:E18" si="3">B12+C12-D12</f>
        <v>10842.849999999999</v>
      </c>
      <c r="F12" t="s">
        <v>520</v>
      </c>
    </row>
    <row r="13" spans="1:6" ht="15.75">
      <c r="A13" s="230">
        <v>44088</v>
      </c>
      <c r="B13" s="229">
        <f t="shared" si="2"/>
        <v>10842.849999999999</v>
      </c>
      <c r="C13" s="229"/>
      <c r="D13" s="229">
        <v>824.65</v>
      </c>
      <c r="E13" s="229">
        <f t="shared" si="3"/>
        <v>10018.199999999999</v>
      </c>
      <c r="F13" s="114" t="s">
        <v>782</v>
      </c>
    </row>
    <row r="14" spans="1:6" ht="15.75">
      <c r="A14" s="230">
        <v>44110</v>
      </c>
      <c r="B14" s="229">
        <f t="shared" si="2"/>
        <v>10018.199999999999</v>
      </c>
      <c r="C14" s="229"/>
      <c r="D14" s="229">
        <v>7630.5</v>
      </c>
      <c r="E14" s="229">
        <f t="shared" si="3"/>
        <v>2387.6999999999989</v>
      </c>
      <c r="F14" t="s">
        <v>520</v>
      </c>
    </row>
    <row r="15" spans="1:6" ht="15.75">
      <c r="A15" s="230">
        <v>44111</v>
      </c>
      <c r="B15" s="229">
        <f t="shared" si="2"/>
        <v>2387.6999999999989</v>
      </c>
      <c r="C15" s="229">
        <v>21733</v>
      </c>
      <c r="D15" s="229">
        <v>2387.6999999999998</v>
      </c>
      <c r="E15" s="229">
        <f t="shared" si="3"/>
        <v>21732.999999999996</v>
      </c>
      <c r="F15" t="s">
        <v>703</v>
      </c>
    </row>
    <row r="16" spans="1:6" ht="15.75">
      <c r="A16" s="230">
        <v>44112</v>
      </c>
      <c r="B16" s="229">
        <f t="shared" si="2"/>
        <v>21732.999999999996</v>
      </c>
      <c r="C16" s="229"/>
      <c r="D16" s="229"/>
      <c r="E16" s="229">
        <f t="shared" si="3"/>
        <v>21732.999999999996</v>
      </c>
    </row>
    <row r="17" spans="1:6" ht="15.75">
      <c r="A17" s="230">
        <v>44155</v>
      </c>
      <c r="B17" s="229">
        <f>E16</f>
        <v>21732.999999999996</v>
      </c>
      <c r="C17" s="229"/>
      <c r="D17" s="229">
        <v>14163.33</v>
      </c>
      <c r="E17" s="229">
        <f t="shared" si="3"/>
        <v>7569.6699999999964</v>
      </c>
      <c r="F17" t="s">
        <v>520</v>
      </c>
    </row>
    <row r="18" spans="1:6" ht="15.75">
      <c r="A18" s="20"/>
      <c r="B18" s="229">
        <f t="shared" ref="B18" si="4">E17</f>
        <v>7569.6699999999964</v>
      </c>
      <c r="C18" s="229"/>
      <c r="D18" s="229">
        <v>7569.67</v>
      </c>
      <c r="E18" s="229">
        <f t="shared" si="3"/>
        <v>0</v>
      </c>
      <c r="F18" t="s">
        <v>795</v>
      </c>
    </row>
    <row r="19" spans="1:6">
      <c r="A19" s="20"/>
      <c r="B19" s="20"/>
      <c r="C19" s="20"/>
      <c r="D19" s="20"/>
      <c r="E19" s="20"/>
    </row>
    <row r="20" spans="1:6">
      <c r="A20" s="20"/>
      <c r="B20" s="20"/>
      <c r="C20" s="20"/>
      <c r="D20" s="20"/>
      <c r="E20" s="20"/>
    </row>
    <row r="21" spans="1:6">
      <c r="A21" s="20"/>
      <c r="B21" s="20"/>
      <c r="C21" s="20"/>
      <c r="D21" s="20"/>
      <c r="E21" s="20"/>
    </row>
    <row r="22" spans="1:6">
      <c r="A22" s="20"/>
      <c r="B22" s="20"/>
      <c r="C22" s="20"/>
      <c r="D22" s="20"/>
      <c r="E22" s="20"/>
    </row>
    <row r="23" spans="1:6">
      <c r="A23" s="20"/>
      <c r="B23" s="20"/>
      <c r="C23" s="20"/>
      <c r="D23" s="20"/>
      <c r="E23" s="20"/>
    </row>
    <row r="24" spans="1:6">
      <c r="A24" s="20"/>
      <c r="B24" s="20"/>
      <c r="C24" s="20"/>
      <c r="D24" s="20"/>
      <c r="E24" s="20"/>
    </row>
    <row r="25" spans="1:6">
      <c r="A25" s="20"/>
      <c r="B25" s="20"/>
      <c r="C25" s="20"/>
      <c r="D25" s="20"/>
      <c r="E25" s="20"/>
    </row>
    <row r="26" spans="1:6">
      <c r="A26" s="20"/>
      <c r="B26" s="20"/>
      <c r="C26" s="20"/>
      <c r="D26" s="20"/>
      <c r="E26" s="20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2"/>
  <sheetViews>
    <sheetView topLeftCell="A13" workbookViewId="0">
      <selection activeCell="D35" sqref="D35"/>
    </sheetView>
  </sheetViews>
  <sheetFormatPr defaultRowHeight="15"/>
  <cols>
    <col min="1" max="1" width="17" customWidth="1"/>
    <col min="2" max="2" width="36" customWidth="1"/>
    <col min="3" max="3" width="28" customWidth="1"/>
    <col min="4" max="4" width="21" customWidth="1"/>
    <col min="5" max="5" width="33.42578125" customWidth="1"/>
    <col min="6" max="6" width="34" customWidth="1"/>
    <col min="7" max="7" width="15.85546875" customWidth="1"/>
  </cols>
  <sheetData>
    <row r="1" spans="2:7" ht="21">
      <c r="C1" s="298" t="s">
        <v>767</v>
      </c>
      <c r="D1" s="298"/>
      <c r="E1" s="298"/>
    </row>
    <row r="2" spans="2:7" ht="15.75">
      <c r="B2" s="225" t="s">
        <v>766</v>
      </c>
      <c r="C2" s="225" t="s">
        <v>785</v>
      </c>
      <c r="D2" s="225" t="s">
        <v>780</v>
      </c>
      <c r="E2" s="225" t="s">
        <v>783</v>
      </c>
      <c r="F2" s="225" t="s">
        <v>786</v>
      </c>
    </row>
    <row r="3" spans="2:7" ht="15.75">
      <c r="B3" s="228">
        <v>43845</v>
      </c>
      <c r="C3" s="227">
        <v>0</v>
      </c>
      <c r="D3" s="227">
        <v>7935</v>
      </c>
      <c r="E3" s="227"/>
      <c r="F3" s="227">
        <f>C3+D3-E3</f>
        <v>7935</v>
      </c>
    </row>
    <row r="4" spans="2:7" ht="15.75">
      <c r="B4" s="228">
        <v>43864</v>
      </c>
      <c r="C4" s="227">
        <f>F3</f>
        <v>7935</v>
      </c>
      <c r="D4" s="227"/>
      <c r="E4" s="227">
        <v>5539</v>
      </c>
      <c r="F4" s="227">
        <f t="shared" ref="F4:F17" si="0">C4+D4-E4</f>
        <v>2396</v>
      </c>
      <c r="G4" t="s">
        <v>520</v>
      </c>
    </row>
    <row r="5" spans="2:7" ht="15.75">
      <c r="B5" s="228">
        <v>43872</v>
      </c>
      <c r="C5" s="227">
        <f t="shared" ref="C5:C17" si="1">F4</f>
        <v>2396</v>
      </c>
      <c r="D5" s="227"/>
      <c r="E5" s="227">
        <v>2396</v>
      </c>
      <c r="F5" s="227">
        <f t="shared" si="0"/>
        <v>0</v>
      </c>
      <c r="G5" t="s">
        <v>703</v>
      </c>
    </row>
    <row r="6" spans="2:7" ht="15.75">
      <c r="B6" s="228">
        <v>43942</v>
      </c>
      <c r="C6" s="227">
        <f t="shared" si="1"/>
        <v>0</v>
      </c>
      <c r="D6" s="227">
        <v>7935</v>
      </c>
      <c r="E6" s="227"/>
      <c r="F6" s="227">
        <f t="shared" si="0"/>
        <v>7935</v>
      </c>
    </row>
    <row r="7" spans="2:7" ht="15.75">
      <c r="B7" s="228">
        <v>43957</v>
      </c>
      <c r="C7" s="227">
        <f t="shared" si="1"/>
        <v>7935</v>
      </c>
      <c r="D7" s="227"/>
      <c r="E7" s="227">
        <v>5539</v>
      </c>
      <c r="F7" s="227">
        <f t="shared" si="0"/>
        <v>2396</v>
      </c>
      <c r="G7" t="s">
        <v>520</v>
      </c>
    </row>
    <row r="8" spans="2:7" ht="15.75">
      <c r="B8" s="228">
        <v>44015</v>
      </c>
      <c r="C8" s="227">
        <f t="shared" si="1"/>
        <v>2396</v>
      </c>
      <c r="D8" s="227">
        <v>7935</v>
      </c>
      <c r="E8" s="227"/>
      <c r="F8" s="227">
        <f t="shared" si="0"/>
        <v>10331</v>
      </c>
    </row>
    <row r="9" spans="2:7" ht="15.75">
      <c r="B9" s="228">
        <v>44049</v>
      </c>
      <c r="C9" s="227">
        <f t="shared" si="1"/>
        <v>10331</v>
      </c>
      <c r="D9" s="227"/>
      <c r="E9" s="227">
        <v>3024.19</v>
      </c>
      <c r="F9" s="227">
        <f t="shared" si="0"/>
        <v>7306.8099999999995</v>
      </c>
      <c r="G9" t="s">
        <v>520</v>
      </c>
    </row>
    <row r="10" spans="2:7" ht="15.75">
      <c r="B10" s="228">
        <v>44088</v>
      </c>
      <c r="C10" s="227">
        <f t="shared" si="1"/>
        <v>7306.8099999999995</v>
      </c>
      <c r="D10" s="227"/>
      <c r="E10" s="227">
        <v>2283.2800000000002</v>
      </c>
      <c r="F10" s="227">
        <f t="shared" si="0"/>
        <v>5023.5299999999988</v>
      </c>
      <c r="G10" t="s">
        <v>703</v>
      </c>
    </row>
    <row r="11" spans="2:7" ht="15.75">
      <c r="B11" s="230">
        <v>44099</v>
      </c>
      <c r="C11" s="227">
        <f t="shared" si="1"/>
        <v>5023.5299999999988</v>
      </c>
      <c r="D11" s="229"/>
      <c r="E11" s="229">
        <v>2627.53</v>
      </c>
      <c r="F11" s="227">
        <f t="shared" si="0"/>
        <v>2395.9999999999986</v>
      </c>
      <c r="G11" t="s">
        <v>520</v>
      </c>
    </row>
    <row r="12" spans="2:7" ht="15.75">
      <c r="B12" s="230">
        <v>44111</v>
      </c>
      <c r="C12" s="227">
        <f t="shared" si="1"/>
        <v>2395.9999999999986</v>
      </c>
      <c r="D12" s="229"/>
      <c r="E12" s="229">
        <v>2396</v>
      </c>
      <c r="F12" s="227">
        <f t="shared" si="0"/>
        <v>0</v>
      </c>
      <c r="G12" t="s">
        <v>703</v>
      </c>
    </row>
    <row r="13" spans="2:7" ht="15.75">
      <c r="B13" s="230">
        <v>44110</v>
      </c>
      <c r="C13" s="227">
        <f t="shared" si="1"/>
        <v>0</v>
      </c>
      <c r="D13" s="229">
        <v>7935</v>
      </c>
      <c r="E13" s="229"/>
      <c r="F13" s="227">
        <f t="shared" si="0"/>
        <v>7935</v>
      </c>
    </row>
    <row r="14" spans="2:7" ht="15.75">
      <c r="B14" s="230"/>
      <c r="C14" s="227">
        <f t="shared" si="1"/>
        <v>7935</v>
      </c>
      <c r="D14" s="229"/>
      <c r="E14" s="229"/>
      <c r="F14" s="227">
        <f t="shared" si="0"/>
        <v>7935</v>
      </c>
    </row>
    <row r="15" spans="2:7" ht="15.75">
      <c r="B15" s="230"/>
      <c r="C15" s="227">
        <f t="shared" si="1"/>
        <v>7935</v>
      </c>
      <c r="D15" s="229"/>
      <c r="E15" s="229"/>
      <c r="F15" s="227">
        <f t="shared" si="0"/>
        <v>7935</v>
      </c>
    </row>
    <row r="16" spans="2:7" ht="15.75">
      <c r="B16" s="230"/>
      <c r="C16" s="227">
        <f t="shared" si="1"/>
        <v>7935</v>
      </c>
      <c r="D16" s="229"/>
      <c r="E16" s="229"/>
      <c r="F16" s="227">
        <f t="shared" si="0"/>
        <v>7935</v>
      </c>
    </row>
    <row r="17" spans="1:7" ht="15.75">
      <c r="B17" s="229"/>
      <c r="C17" s="227">
        <f t="shared" si="1"/>
        <v>7935</v>
      </c>
      <c r="D17" s="229"/>
      <c r="E17" s="229"/>
      <c r="F17" s="227">
        <f t="shared" si="0"/>
        <v>7935</v>
      </c>
    </row>
    <row r="21" spans="1:7" ht="21">
      <c r="B21" s="232">
        <v>121</v>
      </c>
      <c r="F21" s="233">
        <v>129</v>
      </c>
    </row>
    <row r="22" spans="1:7" ht="15.75">
      <c r="A22" s="225" t="s">
        <v>784</v>
      </c>
      <c r="B22" s="225" t="s">
        <v>708</v>
      </c>
      <c r="C22" s="225" t="s">
        <v>195</v>
      </c>
      <c r="E22" s="225" t="s">
        <v>784</v>
      </c>
      <c r="F22" s="225" t="s">
        <v>708</v>
      </c>
      <c r="G22" s="225" t="s">
        <v>195</v>
      </c>
    </row>
    <row r="23" spans="1:7" ht="15.75">
      <c r="A23" s="231"/>
      <c r="B23" s="299">
        <v>22218</v>
      </c>
      <c r="C23" s="300"/>
      <c r="E23" s="301">
        <v>9522</v>
      </c>
      <c r="F23" s="299"/>
      <c r="G23" s="300"/>
    </row>
    <row r="24" spans="1:7">
      <c r="A24" s="226">
        <v>43864</v>
      </c>
      <c r="B24" s="20">
        <v>5539</v>
      </c>
      <c r="C24" s="20">
        <f>B23-B24</f>
        <v>16679</v>
      </c>
      <c r="E24" s="226">
        <v>43872</v>
      </c>
      <c r="F24" s="20">
        <v>2396</v>
      </c>
      <c r="G24" s="20">
        <f>E23-F24</f>
        <v>7126</v>
      </c>
    </row>
    <row r="25" spans="1:7">
      <c r="A25" s="226">
        <v>43957</v>
      </c>
      <c r="B25" s="20">
        <v>5539</v>
      </c>
      <c r="C25" s="20">
        <f>C24-B25</f>
        <v>11140</v>
      </c>
      <c r="E25" s="226">
        <v>44088</v>
      </c>
      <c r="F25" s="20">
        <v>2283.2800000000002</v>
      </c>
      <c r="G25" s="20">
        <f>G24-F25</f>
        <v>4842.7199999999993</v>
      </c>
    </row>
    <row r="26" spans="1:7">
      <c r="A26" s="226">
        <v>44049</v>
      </c>
      <c r="B26" s="20">
        <v>3024.19</v>
      </c>
      <c r="C26" s="20">
        <f>C25-B26</f>
        <v>8115.8099999999995</v>
      </c>
      <c r="E26" s="226">
        <v>44111</v>
      </c>
      <c r="F26" s="20">
        <v>2396</v>
      </c>
      <c r="G26" s="20">
        <f>G25-F26</f>
        <v>2446.7199999999993</v>
      </c>
    </row>
    <row r="27" spans="1:7">
      <c r="A27" s="226">
        <v>44099</v>
      </c>
      <c r="B27" s="20">
        <v>2627.53</v>
      </c>
      <c r="C27" s="20">
        <f>C26-B27</f>
        <v>5488.2799999999988</v>
      </c>
      <c r="E27" s="20"/>
      <c r="F27" s="20"/>
      <c r="G27" s="20">
        <f>G26-F27</f>
        <v>2446.7199999999993</v>
      </c>
    </row>
    <row r="28" spans="1:7">
      <c r="A28" s="226">
        <v>44155</v>
      </c>
      <c r="B28" s="20">
        <v>5488.28</v>
      </c>
      <c r="C28" s="20">
        <f>C27-B28</f>
        <v>0</v>
      </c>
      <c r="E28" s="20"/>
      <c r="F28" s="20"/>
      <c r="G28" s="20">
        <f>G27-F28</f>
        <v>2446.7199999999993</v>
      </c>
    </row>
    <row r="29" spans="1:7">
      <c r="A29" s="20"/>
      <c r="B29" s="20"/>
      <c r="C29" s="20"/>
      <c r="E29" s="20"/>
      <c r="F29" s="20"/>
      <c r="G29" s="20"/>
    </row>
    <row r="30" spans="1:7">
      <c r="A30" s="20"/>
      <c r="B30" s="20"/>
      <c r="C30" s="20"/>
      <c r="E30" s="20"/>
      <c r="F30" s="20"/>
      <c r="G30" s="20"/>
    </row>
    <row r="31" spans="1:7">
      <c r="A31" s="20"/>
      <c r="B31" s="20"/>
      <c r="C31" s="20"/>
      <c r="E31" s="20"/>
      <c r="F31" s="20"/>
      <c r="G31" s="20"/>
    </row>
    <row r="32" spans="1:7">
      <c r="A32" s="20"/>
      <c r="B32" s="20"/>
      <c r="C32" s="20"/>
      <c r="E32" s="20"/>
      <c r="F32" s="20"/>
      <c r="G32" s="20"/>
    </row>
  </sheetData>
  <mergeCells count="3">
    <mergeCell ref="C1:E1"/>
    <mergeCell ref="B23:C23"/>
    <mergeCell ref="E23:G2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D14" sqref="D14"/>
    </sheetView>
  </sheetViews>
  <sheetFormatPr defaultRowHeight="15"/>
  <cols>
    <col min="1" max="1" width="12" bestFit="1" customWidth="1"/>
    <col min="3" max="3" width="11" bestFit="1" customWidth="1"/>
    <col min="4" max="4" width="13.140625" customWidth="1"/>
  </cols>
  <sheetData>
    <row r="1" spans="1:13">
      <c r="A1" s="308" t="s">
        <v>218</v>
      </c>
      <c r="B1" s="309"/>
      <c r="C1" s="309"/>
      <c r="D1" s="310"/>
      <c r="E1" s="61"/>
      <c r="F1" s="61"/>
      <c r="G1" s="61"/>
      <c r="H1" s="61"/>
      <c r="I1" s="61"/>
      <c r="J1" s="61"/>
      <c r="K1" s="61"/>
      <c r="L1" s="61"/>
      <c r="M1" s="18"/>
    </row>
    <row r="2" spans="1:13" ht="53.25" customHeight="1">
      <c r="A2" s="311" t="s">
        <v>381</v>
      </c>
      <c r="B2" s="312"/>
      <c r="C2" s="312"/>
      <c r="D2" s="313"/>
      <c r="E2" s="61"/>
      <c r="F2" s="61"/>
      <c r="G2" s="61"/>
      <c r="H2" s="61"/>
      <c r="I2" s="61"/>
      <c r="J2" s="61"/>
      <c r="K2" s="61"/>
      <c r="L2" s="61"/>
      <c r="M2" s="18"/>
    </row>
    <row r="3" spans="1:13" ht="15.75" thickBot="1">
      <c r="A3" s="314" t="s">
        <v>198</v>
      </c>
      <c r="B3" s="315"/>
      <c r="C3" s="315"/>
      <c r="D3" s="316"/>
      <c r="E3" s="62"/>
      <c r="F3" s="62"/>
      <c r="G3" s="62"/>
      <c r="H3" s="62"/>
      <c r="I3" s="62"/>
      <c r="J3" s="62"/>
      <c r="K3" s="62"/>
      <c r="L3" s="62"/>
      <c r="M3" s="18"/>
    </row>
    <row r="4" spans="1:13" ht="15.75" thickBot="1">
      <c r="A4" s="302" t="s">
        <v>397</v>
      </c>
      <c r="B4" s="303"/>
      <c r="C4" s="303"/>
      <c r="D4" s="304"/>
      <c r="E4" s="62"/>
      <c r="F4" s="62"/>
      <c r="G4" s="62"/>
      <c r="H4" s="62"/>
      <c r="I4" s="62"/>
      <c r="J4" s="62"/>
      <c r="K4" s="62"/>
      <c r="L4" s="62"/>
      <c r="M4" s="18"/>
    </row>
    <row r="5" spans="1:13">
      <c r="A5" s="66"/>
      <c r="B5" s="67" t="s">
        <v>394</v>
      </c>
      <c r="C5" s="67" t="s">
        <v>395</v>
      </c>
      <c r="D5" s="68" t="s">
        <v>226</v>
      </c>
      <c r="E5" s="13"/>
      <c r="F5" s="13"/>
      <c r="G5" s="13"/>
      <c r="H5" s="13"/>
      <c r="I5" s="13"/>
      <c r="J5" s="13"/>
      <c r="K5" s="13"/>
      <c r="L5" s="13"/>
      <c r="M5" s="13"/>
    </row>
    <row r="6" spans="1:13">
      <c r="A6" s="69" t="s">
        <v>382</v>
      </c>
      <c r="B6" s="70"/>
      <c r="C6" s="70"/>
      <c r="D6" s="14">
        <v>90329</v>
      </c>
      <c r="E6" s="13"/>
      <c r="F6" s="13"/>
      <c r="G6" s="13"/>
      <c r="H6" s="13"/>
      <c r="I6" s="13"/>
      <c r="J6" s="13"/>
      <c r="K6" s="13"/>
      <c r="L6" s="13"/>
      <c r="M6" s="13"/>
    </row>
    <row r="7" spans="1:13">
      <c r="A7" s="69" t="s">
        <v>383</v>
      </c>
      <c r="B7" s="70"/>
      <c r="C7" s="70"/>
      <c r="D7" s="14"/>
      <c r="E7" s="13"/>
      <c r="F7" s="13"/>
      <c r="G7" s="13"/>
      <c r="H7" s="13"/>
      <c r="I7" s="13"/>
      <c r="J7" s="13"/>
      <c r="K7" s="13"/>
      <c r="L7" s="13"/>
      <c r="M7" s="13"/>
    </row>
    <row r="8" spans="1:13">
      <c r="A8" s="69" t="s">
        <v>384</v>
      </c>
      <c r="B8" s="70"/>
      <c r="C8" s="70"/>
      <c r="D8" s="14">
        <v>59125</v>
      </c>
      <c r="E8" s="13"/>
      <c r="F8" s="13"/>
      <c r="G8" s="13"/>
      <c r="H8" s="13"/>
      <c r="I8" s="13"/>
      <c r="J8" s="13"/>
      <c r="K8" s="13"/>
      <c r="L8" s="13"/>
      <c r="M8" s="13"/>
    </row>
    <row r="9" spans="1:13">
      <c r="A9" s="69" t="s">
        <v>385</v>
      </c>
      <c r="B9" s="70"/>
      <c r="C9" s="70"/>
      <c r="D9" s="14">
        <v>90330</v>
      </c>
      <c r="E9" s="13"/>
      <c r="F9" s="13"/>
      <c r="G9" s="13"/>
      <c r="H9" s="13"/>
      <c r="I9" s="13"/>
      <c r="J9" s="13"/>
      <c r="K9" s="13"/>
      <c r="L9" s="13"/>
      <c r="M9" s="13"/>
    </row>
    <row r="10" spans="1:13">
      <c r="A10" s="69" t="s">
        <v>386</v>
      </c>
      <c r="B10" s="70"/>
      <c r="C10" s="70"/>
      <c r="D10" s="14"/>
      <c r="E10" s="13"/>
      <c r="F10" s="13"/>
      <c r="G10" s="13"/>
      <c r="H10" s="13"/>
      <c r="I10" s="13"/>
      <c r="J10" s="13"/>
      <c r="K10" s="13"/>
      <c r="L10" s="13"/>
      <c r="M10" s="13"/>
    </row>
    <row r="11" spans="1:13">
      <c r="A11" s="69" t="s">
        <v>387</v>
      </c>
      <c r="B11" s="70"/>
      <c r="C11" s="70"/>
      <c r="D11" s="14">
        <v>58892</v>
      </c>
      <c r="E11" s="13"/>
      <c r="F11" s="13"/>
      <c r="G11" s="13"/>
      <c r="H11" s="13"/>
      <c r="I11" s="13"/>
      <c r="J11" s="13"/>
      <c r="K11" s="13"/>
      <c r="L11" s="13"/>
      <c r="M11" s="13"/>
    </row>
    <row r="12" spans="1:13">
      <c r="A12" s="69" t="s">
        <v>388</v>
      </c>
      <c r="B12" s="70"/>
      <c r="C12" s="70"/>
      <c r="D12" s="14"/>
      <c r="E12" s="13"/>
      <c r="F12" s="13"/>
      <c r="G12" s="13"/>
      <c r="H12" s="13"/>
      <c r="I12" s="13"/>
      <c r="J12" s="13"/>
      <c r="K12" s="13"/>
      <c r="L12" s="13"/>
      <c r="M12" s="13"/>
    </row>
    <row r="13" spans="1:13">
      <c r="A13" s="69" t="s">
        <v>389</v>
      </c>
      <c r="B13" s="70">
        <v>3062</v>
      </c>
      <c r="C13" s="71">
        <v>42950</v>
      </c>
      <c r="D13" s="14">
        <v>58892</v>
      </c>
      <c r="E13" s="13"/>
      <c r="F13" s="13"/>
      <c r="G13" s="13"/>
      <c r="H13" s="13"/>
      <c r="I13" s="13"/>
      <c r="J13" s="13"/>
      <c r="K13" s="13"/>
      <c r="L13" s="13"/>
      <c r="M13" s="13"/>
    </row>
    <row r="14" spans="1:13">
      <c r="A14" s="69" t="s">
        <v>390</v>
      </c>
      <c r="B14" s="70"/>
      <c r="C14" s="70"/>
      <c r="D14" s="70"/>
      <c r="E14" s="13"/>
      <c r="F14" s="13"/>
      <c r="G14" s="13"/>
      <c r="H14" s="13"/>
      <c r="I14" s="13"/>
      <c r="J14" s="13"/>
      <c r="K14" s="13"/>
      <c r="L14" s="13"/>
      <c r="M14" s="13"/>
    </row>
    <row r="15" spans="1:13">
      <c r="A15" s="69" t="s">
        <v>391</v>
      </c>
      <c r="B15" s="70">
        <v>3918</v>
      </c>
      <c r="C15" s="71">
        <v>43020</v>
      </c>
      <c r="D15" s="14">
        <v>175247</v>
      </c>
      <c r="E15" s="13"/>
      <c r="F15" s="13"/>
      <c r="G15" s="13"/>
      <c r="H15" s="13"/>
      <c r="I15" s="13"/>
      <c r="J15" s="13"/>
      <c r="K15" s="13"/>
      <c r="L15" s="13"/>
      <c r="M15" s="13"/>
    </row>
    <row r="16" spans="1:13">
      <c r="A16" s="69" t="s">
        <v>392</v>
      </c>
      <c r="B16" s="70"/>
      <c r="C16" s="70"/>
      <c r="D16" s="70"/>
      <c r="E16" s="13"/>
      <c r="F16" s="13"/>
      <c r="G16" s="13"/>
      <c r="H16" s="13"/>
      <c r="I16" s="13"/>
      <c r="J16" s="13"/>
      <c r="K16" s="13"/>
      <c r="L16" s="13"/>
      <c r="M16" s="13"/>
    </row>
    <row r="17" spans="1:13">
      <c r="A17" s="69" t="s">
        <v>393</v>
      </c>
      <c r="B17" s="70"/>
      <c r="C17" s="70"/>
      <c r="D17" s="70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15.75" thickBot="1">
      <c r="A18" s="72" t="s">
        <v>396</v>
      </c>
      <c r="B18" s="73"/>
      <c r="C18" s="73"/>
      <c r="D18" s="74">
        <f>SUM(D6:D17)</f>
        <v>532815</v>
      </c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15.75" thickBot="1">
      <c r="A19" s="305" t="s">
        <v>398</v>
      </c>
      <c r="B19" s="306"/>
      <c r="C19" s="306"/>
      <c r="D19" s="307"/>
      <c r="E19" s="13"/>
      <c r="F19" s="13"/>
      <c r="G19" s="13"/>
      <c r="H19" s="13"/>
      <c r="I19" s="13"/>
      <c r="J19" s="13"/>
      <c r="K19" s="13"/>
      <c r="L19" s="13"/>
      <c r="M19" s="13"/>
    </row>
    <row r="20" spans="1:13">
      <c r="A20" s="63"/>
      <c r="B20" s="15" t="s">
        <v>394</v>
      </c>
      <c r="C20" s="15" t="s">
        <v>395</v>
      </c>
      <c r="D20" s="16" t="s">
        <v>226</v>
      </c>
      <c r="E20" s="13"/>
      <c r="F20" s="13"/>
      <c r="G20" s="13"/>
      <c r="H20" s="13"/>
      <c r="I20" s="13"/>
      <c r="J20" s="13"/>
      <c r="K20" s="13"/>
      <c r="L20" s="13"/>
      <c r="M20" s="13"/>
    </row>
    <row r="21" spans="1:13">
      <c r="A21" s="64" t="s">
        <v>382</v>
      </c>
      <c r="B21" s="65"/>
      <c r="C21" s="65"/>
      <c r="D21" s="65"/>
      <c r="E21" s="13"/>
      <c r="F21" s="13"/>
      <c r="G21" s="13"/>
      <c r="H21" s="13"/>
      <c r="I21" s="13"/>
      <c r="J21" s="13"/>
      <c r="K21" s="13"/>
      <c r="L21" s="13"/>
      <c r="M21" s="13"/>
    </row>
    <row r="22" spans="1:13">
      <c r="A22" s="64" t="s">
        <v>383</v>
      </c>
      <c r="B22" s="65"/>
      <c r="C22" s="65"/>
      <c r="D22" s="65"/>
      <c r="E22" s="13"/>
      <c r="F22" s="13"/>
      <c r="G22" s="13"/>
      <c r="H22" s="13"/>
      <c r="I22" s="13"/>
      <c r="J22" s="13"/>
      <c r="K22" s="13"/>
      <c r="L22" s="13"/>
      <c r="M22" s="13"/>
    </row>
    <row r="23" spans="1:13">
      <c r="A23" s="64" t="s">
        <v>384</v>
      </c>
      <c r="B23" s="65"/>
      <c r="C23" s="65"/>
      <c r="D23" s="65"/>
      <c r="E23" s="13"/>
      <c r="F23" s="13"/>
      <c r="G23" s="13"/>
      <c r="H23" s="13"/>
      <c r="I23" s="13"/>
      <c r="J23" s="13"/>
      <c r="K23" s="13"/>
      <c r="L23" s="13"/>
      <c r="M23" s="13"/>
    </row>
    <row r="24" spans="1:13">
      <c r="A24" s="64" t="s">
        <v>385</v>
      </c>
      <c r="B24" s="65"/>
      <c r="C24" s="65"/>
      <c r="D24" s="65"/>
      <c r="E24" s="13"/>
      <c r="F24" s="13"/>
      <c r="G24" s="13"/>
      <c r="H24" s="13"/>
      <c r="I24" s="13"/>
      <c r="J24" s="13"/>
      <c r="K24" s="13"/>
      <c r="L24" s="13"/>
      <c r="M24" s="13"/>
    </row>
    <row r="25" spans="1:13">
      <c r="A25" s="64" t="s">
        <v>386</v>
      </c>
      <c r="B25" s="65"/>
      <c r="C25" s="65"/>
      <c r="D25" s="65"/>
      <c r="E25" s="13"/>
      <c r="F25" s="13"/>
      <c r="G25" s="13"/>
      <c r="H25" s="13"/>
      <c r="I25" s="13"/>
      <c r="J25" s="13"/>
      <c r="K25" s="13"/>
      <c r="L25" s="13"/>
      <c r="M25" s="13"/>
    </row>
    <row r="26" spans="1:13">
      <c r="A26" s="64" t="s">
        <v>387</v>
      </c>
      <c r="B26" s="65"/>
      <c r="C26" s="65"/>
      <c r="D26" s="65"/>
      <c r="E26" s="13"/>
      <c r="F26" s="13"/>
      <c r="G26" s="13"/>
      <c r="H26" s="13"/>
      <c r="I26" s="13"/>
      <c r="J26" s="13"/>
      <c r="K26" s="13"/>
      <c r="L26" s="13"/>
      <c r="M26" s="13"/>
    </row>
    <row r="27" spans="1:13">
      <c r="A27" s="64" t="s">
        <v>388</v>
      </c>
      <c r="B27" s="65"/>
      <c r="C27" s="65"/>
      <c r="D27" s="65"/>
      <c r="E27" s="13"/>
      <c r="F27" s="13"/>
      <c r="G27" s="13"/>
      <c r="H27" s="13"/>
      <c r="I27" s="13"/>
      <c r="J27" s="13"/>
      <c r="K27" s="13"/>
      <c r="L27" s="13"/>
      <c r="M27" s="13"/>
    </row>
    <row r="28" spans="1:13">
      <c r="A28" s="64" t="s">
        <v>389</v>
      </c>
      <c r="B28" s="65"/>
      <c r="C28" s="65"/>
      <c r="D28" s="65"/>
      <c r="E28" s="13"/>
      <c r="F28" s="13"/>
      <c r="G28" s="13"/>
      <c r="H28" s="13"/>
      <c r="I28" s="13"/>
      <c r="J28" s="13"/>
      <c r="K28" s="13"/>
      <c r="L28" s="13"/>
      <c r="M28" s="13"/>
    </row>
    <row r="29" spans="1:13">
      <c r="A29" s="64" t="s">
        <v>390</v>
      </c>
      <c r="B29" s="65"/>
      <c r="C29" s="65"/>
      <c r="D29" s="65"/>
      <c r="E29" s="13"/>
      <c r="F29" s="13"/>
      <c r="G29" s="13"/>
      <c r="H29" s="13"/>
      <c r="I29" s="13"/>
      <c r="J29" s="13"/>
      <c r="K29" s="13"/>
      <c r="L29" s="13"/>
      <c r="M29" s="13"/>
    </row>
    <row r="30" spans="1:13">
      <c r="A30" s="64" t="s">
        <v>391</v>
      </c>
      <c r="B30" s="65"/>
      <c r="C30" s="65"/>
      <c r="D30" s="65"/>
      <c r="E30" s="13"/>
      <c r="F30" s="13"/>
      <c r="G30" s="13"/>
      <c r="H30" s="13"/>
      <c r="I30" s="13"/>
      <c r="J30" s="13"/>
      <c r="K30" s="13"/>
      <c r="L30" s="13"/>
      <c r="M30" s="13"/>
    </row>
    <row r="31" spans="1:13">
      <c r="A31" s="64" t="s">
        <v>392</v>
      </c>
      <c r="B31" s="65"/>
      <c r="C31" s="65"/>
      <c r="D31" s="65"/>
      <c r="E31" s="13"/>
      <c r="F31" s="13"/>
      <c r="G31" s="13"/>
      <c r="H31" s="13"/>
      <c r="I31" s="13"/>
      <c r="J31" s="13"/>
      <c r="K31" s="13"/>
      <c r="L31" s="13"/>
      <c r="M31" s="13"/>
    </row>
    <row r="32" spans="1:13">
      <c r="A32" s="64" t="s">
        <v>393</v>
      </c>
      <c r="B32" s="65"/>
      <c r="C32" s="65"/>
      <c r="D32" s="65"/>
      <c r="E32" s="13"/>
      <c r="F32" s="13"/>
      <c r="G32" s="13"/>
      <c r="H32" s="13"/>
      <c r="I32" s="13"/>
      <c r="J32" s="13"/>
      <c r="K32" s="13"/>
      <c r="L32" s="13"/>
      <c r="M32" s="13"/>
    </row>
    <row r="33" spans="1:4">
      <c r="A33" s="64" t="s">
        <v>396</v>
      </c>
      <c r="B33" s="64"/>
      <c r="C33" s="64"/>
      <c r="D33" s="64">
        <f>SUM(D21:D32)</f>
        <v>0</v>
      </c>
    </row>
  </sheetData>
  <mergeCells count="5">
    <mergeCell ref="A4:D4"/>
    <mergeCell ref="A19:D19"/>
    <mergeCell ref="A1:D1"/>
    <mergeCell ref="A2:D2"/>
    <mergeCell ref="A3: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G17" sqref="G17"/>
    </sheetView>
  </sheetViews>
  <sheetFormatPr defaultRowHeight="15"/>
  <cols>
    <col min="1" max="1" width="9.140625" style="77"/>
    <col min="2" max="2" width="10.140625" style="77" bestFit="1" customWidth="1"/>
    <col min="3" max="3" width="16.7109375" style="77" customWidth="1"/>
    <col min="4" max="4" width="12.140625" style="79" customWidth="1"/>
    <col min="5" max="5" width="17.140625" style="77" customWidth="1"/>
    <col min="6" max="6" width="9.140625" style="77"/>
    <col min="7" max="16384" width="9.140625" style="19"/>
  </cols>
  <sheetData>
    <row r="1" spans="1:6">
      <c r="A1" s="77">
        <v>1</v>
      </c>
      <c r="B1" s="78">
        <v>42761</v>
      </c>
      <c r="C1" s="77" t="s">
        <v>399</v>
      </c>
      <c r="D1" s="103">
        <v>18430.47</v>
      </c>
      <c r="E1" s="77" t="s">
        <v>400</v>
      </c>
      <c r="F1" s="77" t="s">
        <v>401</v>
      </c>
    </row>
    <row r="2" spans="1:6">
      <c r="A2" s="77">
        <v>2</v>
      </c>
      <c r="B2" s="78">
        <v>42761</v>
      </c>
      <c r="C2" s="77" t="s">
        <v>402</v>
      </c>
      <c r="D2" s="79">
        <v>30494.17</v>
      </c>
      <c r="E2" s="77" t="s">
        <v>400</v>
      </c>
      <c r="F2" s="77" t="s">
        <v>403</v>
      </c>
    </row>
    <row r="3" spans="1:6">
      <c r="A3" s="77">
        <v>3</v>
      </c>
      <c r="B3" s="78">
        <v>42761</v>
      </c>
      <c r="C3" s="77" t="s">
        <v>404</v>
      </c>
      <c r="D3" s="79">
        <v>15674</v>
      </c>
      <c r="E3" s="77" t="s">
        <v>400</v>
      </c>
      <c r="F3" s="77" t="s">
        <v>401</v>
      </c>
    </row>
    <row r="4" spans="1:6">
      <c r="A4" s="77">
        <v>4</v>
      </c>
      <c r="B4" s="78">
        <v>42761</v>
      </c>
      <c r="C4" s="77" t="s">
        <v>405</v>
      </c>
      <c r="D4" s="103">
        <v>36359</v>
      </c>
      <c r="E4" s="77" t="s">
        <v>400</v>
      </c>
      <c r="F4" s="77" t="s">
        <v>401</v>
      </c>
    </row>
    <row r="5" spans="1:6">
      <c r="A5" s="77">
        <v>5</v>
      </c>
      <c r="B5" s="78">
        <v>42761</v>
      </c>
      <c r="C5" s="77" t="s">
        <v>402</v>
      </c>
      <c r="D5" s="103">
        <v>30494.17</v>
      </c>
      <c r="E5" s="77" t="s">
        <v>400</v>
      </c>
      <c r="F5" s="77" t="s">
        <v>401</v>
      </c>
    </row>
    <row r="6" spans="1:6">
      <c r="A6" s="77">
        <v>6</v>
      </c>
      <c r="B6" s="78">
        <v>42767</v>
      </c>
      <c r="C6" s="77" t="s">
        <v>399</v>
      </c>
      <c r="D6" s="79">
        <v>10821.5</v>
      </c>
      <c r="E6" s="77" t="s">
        <v>406</v>
      </c>
      <c r="F6" s="77" t="s">
        <v>401</v>
      </c>
    </row>
    <row r="7" spans="1:6">
      <c r="A7" s="77">
        <v>7</v>
      </c>
      <c r="B7" s="78">
        <v>42767</v>
      </c>
      <c r="C7" s="77" t="s">
        <v>399</v>
      </c>
      <c r="D7" s="79">
        <v>2123</v>
      </c>
      <c r="E7" s="77" t="s">
        <v>407</v>
      </c>
      <c r="F7" s="77" t="s">
        <v>401</v>
      </c>
    </row>
    <row r="8" spans="1:6">
      <c r="A8" s="77">
        <v>8</v>
      </c>
      <c r="B8" s="78">
        <v>42781</v>
      </c>
      <c r="C8" s="77" t="s">
        <v>408</v>
      </c>
      <c r="D8" s="79">
        <v>36125</v>
      </c>
      <c r="F8" s="77" t="s">
        <v>401</v>
      </c>
    </row>
    <row r="9" spans="1:6">
      <c r="A9" s="77">
        <v>9</v>
      </c>
      <c r="B9" s="78">
        <v>42781</v>
      </c>
      <c r="C9" s="77" t="s">
        <v>409</v>
      </c>
      <c r="D9" s="79">
        <v>84.38</v>
      </c>
      <c r="F9" s="77" t="s">
        <v>401</v>
      </c>
    </row>
    <row r="10" spans="1:6">
      <c r="A10" s="77">
        <v>10</v>
      </c>
      <c r="B10" s="78">
        <v>42781</v>
      </c>
      <c r="C10" s="77" t="s">
        <v>410</v>
      </c>
      <c r="D10" s="79">
        <v>3300</v>
      </c>
      <c r="F10" s="77" t="s">
        <v>403</v>
      </c>
    </row>
    <row r="11" spans="1:6">
      <c r="A11" s="77">
        <v>11</v>
      </c>
      <c r="B11" s="78">
        <v>42781</v>
      </c>
      <c r="C11" s="77" t="s">
        <v>411</v>
      </c>
      <c r="D11" s="79">
        <v>180.41</v>
      </c>
      <c r="F11" s="77" t="s">
        <v>401</v>
      </c>
    </row>
    <row r="12" spans="1:6">
      <c r="A12" s="77">
        <v>12</v>
      </c>
      <c r="B12" s="78">
        <v>42781</v>
      </c>
      <c r="C12" s="77" t="s">
        <v>410</v>
      </c>
      <c r="D12" s="79">
        <v>3300</v>
      </c>
      <c r="F12" s="77" t="s">
        <v>401</v>
      </c>
    </row>
    <row r="13" spans="1:6">
      <c r="A13" s="77">
        <v>13</v>
      </c>
      <c r="B13" s="78">
        <v>42794</v>
      </c>
      <c r="C13" s="77" t="s">
        <v>405</v>
      </c>
      <c r="D13" s="79">
        <v>18404.349999999999</v>
      </c>
      <c r="F13" s="77" t="s">
        <v>401</v>
      </c>
    </row>
    <row r="14" spans="1:6">
      <c r="A14" s="77">
        <v>14</v>
      </c>
      <c r="B14" s="78">
        <v>42794</v>
      </c>
      <c r="C14" s="77" t="s">
        <v>402</v>
      </c>
      <c r="D14" s="79">
        <v>17397.599999999999</v>
      </c>
      <c r="E14" s="77" t="s">
        <v>406</v>
      </c>
      <c r="F14" s="77" t="s">
        <v>401</v>
      </c>
    </row>
    <row r="15" spans="1:6">
      <c r="A15" s="77">
        <v>15</v>
      </c>
      <c r="B15" s="78">
        <v>42794</v>
      </c>
      <c r="C15" s="77" t="s">
        <v>404</v>
      </c>
      <c r="D15" s="79">
        <v>7837</v>
      </c>
      <c r="E15" s="77" t="s">
        <v>406</v>
      </c>
      <c r="F15" s="77" t="s">
        <v>401</v>
      </c>
    </row>
    <row r="16" spans="1:6">
      <c r="A16" s="77">
        <v>16</v>
      </c>
      <c r="B16" s="78">
        <v>42794</v>
      </c>
      <c r="C16" s="77" t="s">
        <v>399</v>
      </c>
      <c r="D16" s="79">
        <v>14307</v>
      </c>
      <c r="E16" s="77" t="s">
        <v>412</v>
      </c>
      <c r="F16" s="77" t="s">
        <v>401</v>
      </c>
    </row>
    <row r="17" spans="1:6">
      <c r="A17" s="77">
        <v>17</v>
      </c>
      <c r="B17" s="78">
        <v>42796</v>
      </c>
      <c r="C17" s="77" t="s">
        <v>402</v>
      </c>
      <c r="D17" s="79">
        <v>6962.5</v>
      </c>
      <c r="E17" s="77" t="s">
        <v>412</v>
      </c>
      <c r="F17" s="77" t="s">
        <v>401</v>
      </c>
    </row>
    <row r="18" spans="1:6">
      <c r="A18" s="77">
        <v>16</v>
      </c>
      <c r="B18" s="78">
        <v>42808</v>
      </c>
      <c r="C18" s="77" t="s">
        <v>194</v>
      </c>
      <c r="D18" s="79">
        <v>8184</v>
      </c>
      <c r="E18" s="77" t="s">
        <v>400</v>
      </c>
      <c r="F18" s="77" t="s">
        <v>401</v>
      </c>
    </row>
    <row r="19" spans="1:6">
      <c r="A19" s="77">
        <v>21</v>
      </c>
      <c r="B19" s="78">
        <v>42808</v>
      </c>
      <c r="C19" s="77" t="s">
        <v>194</v>
      </c>
      <c r="D19" s="79">
        <v>11233</v>
      </c>
      <c r="E19" s="77" t="s">
        <v>400</v>
      </c>
      <c r="F19" s="77" t="s">
        <v>401</v>
      </c>
    </row>
    <row r="20" spans="1:6">
      <c r="A20" s="77">
        <v>23</v>
      </c>
      <c r="B20" s="78">
        <v>42808</v>
      </c>
      <c r="C20" s="77" t="s">
        <v>404</v>
      </c>
      <c r="D20" s="79">
        <v>15674</v>
      </c>
      <c r="E20" s="77" t="s">
        <v>413</v>
      </c>
      <c r="F20" s="77" t="s">
        <v>401</v>
      </c>
    </row>
    <row r="21" spans="1:6">
      <c r="A21" s="77">
        <v>25</v>
      </c>
      <c r="B21" s="78">
        <v>42808</v>
      </c>
      <c r="C21" s="77" t="s">
        <v>399</v>
      </c>
      <c r="D21" s="79">
        <v>13585.66</v>
      </c>
      <c r="E21" s="77" t="s">
        <v>414</v>
      </c>
      <c r="F21" s="77" t="s">
        <v>401</v>
      </c>
    </row>
    <row r="22" spans="1:6">
      <c r="A22" s="77">
        <v>26</v>
      </c>
      <c r="B22" s="78">
        <v>42808</v>
      </c>
      <c r="C22" s="77" t="s">
        <v>194</v>
      </c>
      <c r="D22" s="79">
        <v>4227</v>
      </c>
      <c r="E22" s="77" t="s">
        <v>413</v>
      </c>
      <c r="F22" s="77" t="s">
        <v>401</v>
      </c>
    </row>
    <row r="23" spans="1:6">
      <c r="A23" s="77">
        <v>27</v>
      </c>
      <c r="B23" s="78">
        <v>42808</v>
      </c>
      <c r="C23" s="77" t="s">
        <v>402</v>
      </c>
      <c r="D23" s="79">
        <v>8893.25</v>
      </c>
      <c r="E23" s="77" t="s">
        <v>412</v>
      </c>
      <c r="F23" s="77" t="s">
        <v>401</v>
      </c>
    </row>
    <row r="24" spans="1:6">
      <c r="A24" s="77">
        <v>28</v>
      </c>
      <c r="B24" s="78">
        <v>42808</v>
      </c>
      <c r="C24" s="77" t="s">
        <v>194</v>
      </c>
      <c r="D24" s="79">
        <v>1330</v>
      </c>
      <c r="E24" s="77" t="s">
        <v>412</v>
      </c>
      <c r="F24" s="77" t="s">
        <v>401</v>
      </c>
    </row>
    <row r="25" spans="1:6">
      <c r="A25" s="77">
        <v>29</v>
      </c>
      <c r="B25" s="78">
        <v>42808</v>
      </c>
      <c r="C25" s="77" t="s">
        <v>402</v>
      </c>
      <c r="D25" s="79">
        <v>1360.25</v>
      </c>
      <c r="E25" s="77" t="s">
        <v>412</v>
      </c>
      <c r="F25" s="77" t="s">
        <v>401</v>
      </c>
    </row>
    <row r="26" spans="1:6">
      <c r="A26" s="77">
        <v>35</v>
      </c>
      <c r="B26" s="78">
        <v>42809</v>
      </c>
      <c r="C26" s="77" t="s">
        <v>194</v>
      </c>
      <c r="D26" s="79">
        <v>2137</v>
      </c>
      <c r="E26" s="77" t="s">
        <v>414</v>
      </c>
      <c r="F26" s="77" t="s">
        <v>401</v>
      </c>
    </row>
    <row r="27" spans="1:6">
      <c r="A27" s="77">
        <v>36</v>
      </c>
      <c r="B27" s="78">
        <v>42809</v>
      </c>
      <c r="C27" s="19" t="s">
        <v>415</v>
      </c>
      <c r="D27" s="79">
        <v>161</v>
      </c>
      <c r="E27" s="77" t="s">
        <v>414</v>
      </c>
      <c r="F27" s="77" t="s">
        <v>401</v>
      </c>
    </row>
    <row r="28" spans="1:6">
      <c r="A28" s="77">
        <v>37</v>
      </c>
      <c r="B28" s="78">
        <v>42809</v>
      </c>
      <c r="C28" s="77" t="s">
        <v>402</v>
      </c>
      <c r="D28" s="79">
        <v>1075.82</v>
      </c>
      <c r="E28" s="77" t="s">
        <v>407</v>
      </c>
      <c r="F28" s="77" t="s">
        <v>401</v>
      </c>
    </row>
    <row r="29" spans="1:6">
      <c r="A29" s="77">
        <v>38</v>
      </c>
      <c r="B29" s="78">
        <v>42809</v>
      </c>
      <c r="C29" s="77" t="s">
        <v>194</v>
      </c>
      <c r="D29" s="79">
        <v>5433</v>
      </c>
      <c r="E29" s="77" t="s">
        <v>413</v>
      </c>
      <c r="F29" s="77" t="s">
        <v>401</v>
      </c>
    </row>
    <row r="30" spans="1:6">
      <c r="A30" s="77">
        <v>39</v>
      </c>
      <c r="B30" s="78">
        <v>42809</v>
      </c>
      <c r="C30" s="77" t="s">
        <v>405</v>
      </c>
      <c r="D30" s="79">
        <v>36359</v>
      </c>
      <c r="E30" s="77" t="s">
        <v>413</v>
      </c>
      <c r="F30" s="77" t="s">
        <v>401</v>
      </c>
    </row>
    <row r="31" spans="1:6">
      <c r="A31" s="77">
        <v>55</v>
      </c>
      <c r="B31" s="78">
        <v>42817</v>
      </c>
      <c r="C31" s="77" t="s">
        <v>416</v>
      </c>
      <c r="D31" s="79">
        <v>9194.24</v>
      </c>
      <c r="E31" s="77" t="s">
        <v>413</v>
      </c>
      <c r="F31" s="77" t="s">
        <v>401</v>
      </c>
    </row>
    <row r="32" spans="1:6">
      <c r="A32" s="77">
        <v>56</v>
      </c>
      <c r="B32" s="78">
        <v>42817</v>
      </c>
      <c r="C32" s="77" t="s">
        <v>417</v>
      </c>
      <c r="D32" s="79">
        <v>2131.39</v>
      </c>
      <c r="E32" s="77" t="s">
        <v>413</v>
      </c>
      <c r="F32" s="77" t="s">
        <v>401</v>
      </c>
    </row>
    <row r="33" spans="1:6">
      <c r="A33" s="77">
        <v>57</v>
      </c>
      <c r="B33" s="78">
        <v>42817</v>
      </c>
      <c r="C33" s="77" t="s">
        <v>418</v>
      </c>
      <c r="D33" s="79">
        <v>1211.97</v>
      </c>
      <c r="E33" s="77" t="s">
        <v>413</v>
      </c>
      <c r="F33" s="77" t="s">
        <v>401</v>
      </c>
    </row>
    <row r="34" spans="1:6">
      <c r="A34" s="77">
        <v>58</v>
      </c>
      <c r="B34" s="78">
        <v>42817</v>
      </c>
      <c r="C34" s="77" t="s">
        <v>419</v>
      </c>
      <c r="D34" s="79">
        <v>50.13</v>
      </c>
      <c r="E34" s="77" t="s">
        <v>413</v>
      </c>
      <c r="F34" s="77" t="s">
        <v>401</v>
      </c>
    </row>
    <row r="35" spans="1:6">
      <c r="A35" s="77">
        <v>59</v>
      </c>
      <c r="B35" s="78">
        <v>42817</v>
      </c>
      <c r="C35" s="77" t="s">
        <v>420</v>
      </c>
      <c r="D35" s="79">
        <v>14522.41</v>
      </c>
      <c r="E35" s="77" t="s">
        <v>413</v>
      </c>
      <c r="F35" s="77" t="s">
        <v>401</v>
      </c>
    </row>
    <row r="36" spans="1:6">
      <c r="A36" s="77">
        <v>60</v>
      </c>
      <c r="B36" s="78">
        <v>42817</v>
      </c>
      <c r="C36" s="77" t="s">
        <v>421</v>
      </c>
      <c r="D36" s="79">
        <v>3366.56</v>
      </c>
      <c r="E36" s="77" t="s">
        <v>413</v>
      </c>
      <c r="F36" s="77" t="s">
        <v>401</v>
      </c>
    </row>
    <row r="37" spans="1:6">
      <c r="A37" s="77">
        <v>61</v>
      </c>
      <c r="B37" s="78">
        <v>42817</v>
      </c>
      <c r="C37" s="77" t="s">
        <v>418</v>
      </c>
      <c r="D37" s="79">
        <v>1914.32</v>
      </c>
      <c r="E37" s="77" t="s">
        <v>413</v>
      </c>
      <c r="F37" s="77" t="s">
        <v>401</v>
      </c>
    </row>
    <row r="38" spans="1:6">
      <c r="A38" s="77">
        <v>62</v>
      </c>
      <c r="B38" s="78">
        <v>42817</v>
      </c>
      <c r="C38" s="77" t="s">
        <v>419</v>
      </c>
      <c r="D38" s="79">
        <v>132.02000000000001</v>
      </c>
      <c r="E38" s="77" t="s">
        <v>413</v>
      </c>
      <c r="F38" s="77" t="s">
        <v>401</v>
      </c>
    </row>
    <row r="39" spans="1:6">
      <c r="A39" s="77">
        <v>63</v>
      </c>
      <c r="B39" s="78">
        <v>42817</v>
      </c>
      <c r="C39" s="77" t="s">
        <v>422</v>
      </c>
      <c r="D39" s="79">
        <v>3963.52</v>
      </c>
      <c r="E39" s="77" t="s">
        <v>413</v>
      </c>
      <c r="F39" s="77" t="s">
        <v>401</v>
      </c>
    </row>
    <row r="40" spans="1:6">
      <c r="A40" s="77">
        <v>64</v>
      </c>
      <c r="B40" s="78">
        <v>42817</v>
      </c>
      <c r="C40" s="77" t="s">
        <v>423</v>
      </c>
      <c r="D40" s="79">
        <v>918.82</v>
      </c>
      <c r="E40" s="77" t="s">
        <v>413</v>
      </c>
      <c r="F40" s="77" t="s">
        <v>401</v>
      </c>
    </row>
    <row r="41" spans="1:6">
      <c r="A41" s="77">
        <v>70</v>
      </c>
      <c r="B41" s="78">
        <v>42837</v>
      </c>
      <c r="C41" s="77" t="s">
        <v>405</v>
      </c>
      <c r="D41" s="79">
        <v>18180</v>
      </c>
      <c r="E41" s="77" t="s">
        <v>384</v>
      </c>
      <c r="F41" s="77" t="s">
        <v>401</v>
      </c>
    </row>
    <row r="42" spans="1:6">
      <c r="A42" s="77">
        <v>71</v>
      </c>
      <c r="B42" s="78">
        <v>42837</v>
      </c>
      <c r="C42" s="77" t="s">
        <v>402</v>
      </c>
      <c r="D42" s="79">
        <v>17216</v>
      </c>
      <c r="E42" s="77" t="s">
        <v>384</v>
      </c>
      <c r="F42" s="77" t="s">
        <v>401</v>
      </c>
    </row>
    <row r="43" spans="1:6">
      <c r="A43" s="77">
        <v>72</v>
      </c>
      <c r="B43" s="78">
        <v>42837</v>
      </c>
      <c r="C43" s="77" t="s">
        <v>404</v>
      </c>
      <c r="D43" s="79">
        <v>7837</v>
      </c>
      <c r="E43" s="77" t="s">
        <v>384</v>
      </c>
      <c r="F43" s="77" t="s">
        <v>401</v>
      </c>
    </row>
    <row r="44" spans="1:6">
      <c r="A44" s="77">
        <v>73</v>
      </c>
      <c r="B44" s="78">
        <v>42837</v>
      </c>
      <c r="C44" s="77" t="s">
        <v>194</v>
      </c>
      <c r="D44" s="79">
        <v>2716</v>
      </c>
      <c r="E44" s="77" t="s">
        <v>384</v>
      </c>
      <c r="F44" s="77" t="s">
        <v>401</v>
      </c>
    </row>
    <row r="45" spans="1:6">
      <c r="A45" s="77">
        <v>74</v>
      </c>
      <c r="B45" s="78">
        <v>42837</v>
      </c>
      <c r="C45" s="77" t="s">
        <v>194</v>
      </c>
      <c r="D45" s="79">
        <v>2572</v>
      </c>
      <c r="E45" s="77" t="s">
        <v>384</v>
      </c>
      <c r="F45" s="77" t="s">
        <v>401</v>
      </c>
    </row>
    <row r="46" spans="1:6">
      <c r="A46" s="77">
        <v>77</v>
      </c>
      <c r="B46" s="78">
        <v>42837</v>
      </c>
      <c r="C46" s="77" t="s">
        <v>194</v>
      </c>
      <c r="D46" s="79">
        <v>1171</v>
      </c>
      <c r="E46" s="77" t="s">
        <v>384</v>
      </c>
      <c r="F46" s="77" t="s">
        <v>401</v>
      </c>
    </row>
    <row r="47" spans="1:6">
      <c r="A47" s="77">
        <v>80</v>
      </c>
      <c r="B47" s="78">
        <v>42852</v>
      </c>
      <c r="C47" s="77" t="s">
        <v>424</v>
      </c>
      <c r="D47" s="79">
        <v>6578.11</v>
      </c>
      <c r="E47" s="77" t="s">
        <v>384</v>
      </c>
      <c r="F47" s="77" t="s">
        <v>401</v>
      </c>
    </row>
    <row r="48" spans="1:6">
      <c r="A48" s="77">
        <v>81</v>
      </c>
      <c r="B48" s="78">
        <v>42852</v>
      </c>
      <c r="C48" s="77" t="s">
        <v>425</v>
      </c>
      <c r="D48" s="79">
        <v>1525.1</v>
      </c>
      <c r="E48" s="77" t="s">
        <v>384</v>
      </c>
      <c r="F48" s="77" t="s">
        <v>401</v>
      </c>
    </row>
    <row r="49" spans="1:6">
      <c r="A49" s="77">
        <v>83</v>
      </c>
      <c r="B49" s="78">
        <v>42852</v>
      </c>
      <c r="C49" s="77" t="s">
        <v>426</v>
      </c>
      <c r="D49" s="79">
        <v>43.09</v>
      </c>
      <c r="E49" s="77" t="s">
        <v>384</v>
      </c>
      <c r="F49" s="77" t="s">
        <v>401</v>
      </c>
    </row>
    <row r="50" spans="1:6">
      <c r="A50" s="77">
        <v>84</v>
      </c>
      <c r="B50" s="78">
        <v>42852</v>
      </c>
      <c r="C50" s="77" t="s">
        <v>424</v>
      </c>
      <c r="D50" s="79">
        <v>10379.93</v>
      </c>
      <c r="E50" s="77" t="s">
        <v>384</v>
      </c>
      <c r="F50" s="77" t="s">
        <v>401</v>
      </c>
    </row>
    <row r="51" spans="1:6">
      <c r="A51" s="77">
        <v>85</v>
      </c>
      <c r="B51" s="78">
        <v>42852</v>
      </c>
      <c r="C51" s="77" t="s">
        <v>427</v>
      </c>
      <c r="D51" s="79">
        <v>2406.2600000000002</v>
      </c>
      <c r="E51" s="77" t="s">
        <v>384</v>
      </c>
      <c r="F51" s="77" t="s">
        <v>401</v>
      </c>
    </row>
    <row r="52" spans="1:6">
      <c r="A52" s="77">
        <v>86</v>
      </c>
      <c r="B52" s="78">
        <v>42852</v>
      </c>
      <c r="C52" s="77" t="s">
        <v>426</v>
      </c>
      <c r="D52" s="79">
        <v>94.37</v>
      </c>
      <c r="E52" s="77" t="s">
        <v>384</v>
      </c>
      <c r="F52" s="77" t="s">
        <v>401</v>
      </c>
    </row>
    <row r="53" spans="1:6">
      <c r="A53" s="77">
        <v>87</v>
      </c>
      <c r="B53" s="78">
        <v>42852</v>
      </c>
      <c r="C53" s="77" t="s">
        <v>428</v>
      </c>
      <c r="D53" s="79">
        <v>998.66</v>
      </c>
      <c r="E53" s="77" t="s">
        <v>384</v>
      </c>
      <c r="F53" s="77" t="s">
        <v>401</v>
      </c>
    </row>
    <row r="54" spans="1:6">
      <c r="A54" s="77">
        <v>100</v>
      </c>
      <c r="B54" s="78">
        <v>42874</v>
      </c>
      <c r="C54" s="77" t="s">
        <v>429</v>
      </c>
      <c r="D54" s="79">
        <v>418.77</v>
      </c>
      <c r="E54" s="77" t="s">
        <v>430</v>
      </c>
      <c r="F54" s="77" t="s">
        <v>401</v>
      </c>
    </row>
    <row r="55" spans="1:6">
      <c r="A55" s="77">
        <v>101</v>
      </c>
      <c r="B55" s="78">
        <v>42874</v>
      </c>
      <c r="C55" s="77" t="s">
        <v>429</v>
      </c>
      <c r="D55" s="79">
        <v>155.08000000000001</v>
      </c>
      <c r="E55" s="77" t="s">
        <v>430</v>
      </c>
      <c r="F55" s="77" t="s">
        <v>401</v>
      </c>
    </row>
    <row r="56" spans="1:6">
      <c r="A56" s="77">
        <v>88</v>
      </c>
      <c r="B56" s="78">
        <v>42874</v>
      </c>
      <c r="C56" s="77" t="s">
        <v>402</v>
      </c>
      <c r="D56" s="79">
        <v>4652.54</v>
      </c>
      <c r="E56" s="77" t="s">
        <v>430</v>
      </c>
      <c r="F56" s="77" t="s">
        <v>401</v>
      </c>
    </row>
    <row r="57" spans="1:6">
      <c r="A57" s="77">
        <v>89</v>
      </c>
      <c r="B57" s="78">
        <v>42874</v>
      </c>
      <c r="C57" s="77" t="s">
        <v>402</v>
      </c>
      <c r="D57" s="79">
        <v>12563.46</v>
      </c>
      <c r="E57" s="77" t="s">
        <v>430</v>
      </c>
      <c r="F57" s="77" t="s">
        <v>401</v>
      </c>
    </row>
    <row r="58" spans="1:6">
      <c r="A58" s="77">
        <v>90</v>
      </c>
      <c r="B58" s="78">
        <v>42874</v>
      </c>
      <c r="C58" s="77" t="s">
        <v>405</v>
      </c>
      <c r="D58" s="79">
        <v>18179</v>
      </c>
      <c r="E58" s="77" t="s">
        <v>430</v>
      </c>
      <c r="F58" s="77" t="s">
        <v>401</v>
      </c>
    </row>
    <row r="59" spans="1:6">
      <c r="A59" s="77">
        <v>91</v>
      </c>
      <c r="B59" s="78">
        <v>42874</v>
      </c>
      <c r="C59" s="77" t="s">
        <v>194</v>
      </c>
      <c r="D59" s="79">
        <v>2717</v>
      </c>
      <c r="E59" s="77" t="s">
        <v>430</v>
      </c>
      <c r="F59" s="77" t="s">
        <v>401</v>
      </c>
    </row>
    <row r="60" spans="1:6">
      <c r="A60" s="77">
        <v>92</v>
      </c>
      <c r="B60" s="78">
        <v>42874</v>
      </c>
      <c r="C60" s="77" t="s">
        <v>194</v>
      </c>
      <c r="D60" s="79">
        <v>1877</v>
      </c>
      <c r="E60" s="77" t="s">
        <v>430</v>
      </c>
      <c r="F60" s="77" t="s">
        <v>401</v>
      </c>
    </row>
    <row r="61" spans="1:6">
      <c r="A61" s="77">
        <v>93</v>
      </c>
      <c r="B61" s="78">
        <v>42874</v>
      </c>
      <c r="C61" s="77" t="s">
        <v>431</v>
      </c>
      <c r="D61" s="79">
        <v>272.72000000000003</v>
      </c>
      <c r="E61" s="77" t="s">
        <v>430</v>
      </c>
      <c r="F61" s="77" t="s">
        <v>401</v>
      </c>
    </row>
    <row r="62" spans="1:6">
      <c r="A62" s="77">
        <v>94</v>
      </c>
      <c r="B62" s="78">
        <v>42874</v>
      </c>
      <c r="C62" s="77" t="s">
        <v>431</v>
      </c>
      <c r="D62" s="79">
        <v>736.46</v>
      </c>
      <c r="E62" s="77" t="s">
        <v>430</v>
      </c>
      <c r="F62" s="77" t="s">
        <v>401</v>
      </c>
    </row>
    <row r="63" spans="1:6">
      <c r="A63" s="77">
        <v>95</v>
      </c>
      <c r="B63" s="78">
        <v>42874</v>
      </c>
      <c r="C63" s="77" t="s">
        <v>194</v>
      </c>
      <c r="D63" s="79">
        <v>695</v>
      </c>
      <c r="E63" s="77" t="s">
        <v>430</v>
      </c>
      <c r="F63" s="77" t="s">
        <v>401</v>
      </c>
    </row>
    <row r="64" spans="1:6">
      <c r="A64" s="77">
        <v>102</v>
      </c>
      <c r="B64" s="78">
        <v>42878</v>
      </c>
      <c r="C64" s="77" t="s">
        <v>432</v>
      </c>
      <c r="D64" s="79">
        <v>350</v>
      </c>
      <c r="E64" s="77" t="s">
        <v>433</v>
      </c>
      <c r="F64" s="77" t="s">
        <v>401</v>
      </c>
    </row>
    <row r="65" spans="1:7">
      <c r="A65" s="77">
        <v>103</v>
      </c>
      <c r="B65" s="78">
        <v>42878</v>
      </c>
      <c r="C65" s="77" t="s">
        <v>434</v>
      </c>
      <c r="D65" s="79">
        <v>500</v>
      </c>
      <c r="E65" s="77" t="s">
        <v>433</v>
      </c>
      <c r="F65" s="77" t="s">
        <v>401</v>
      </c>
    </row>
    <row r="66" spans="1:7">
      <c r="A66" s="77">
        <v>104</v>
      </c>
      <c r="B66" s="78">
        <v>42881</v>
      </c>
      <c r="C66" s="77" t="s">
        <v>435</v>
      </c>
      <c r="D66" s="79">
        <v>2000</v>
      </c>
      <c r="E66" s="77" t="s">
        <v>433</v>
      </c>
      <c r="F66" s="77" t="s">
        <v>401</v>
      </c>
    </row>
    <row r="67" spans="1:7">
      <c r="A67" s="77">
        <v>105</v>
      </c>
      <c r="B67" s="78">
        <v>42902</v>
      </c>
      <c r="C67" s="77" t="s">
        <v>404</v>
      </c>
      <c r="D67" s="79">
        <v>7837</v>
      </c>
      <c r="E67" s="77" t="s">
        <v>430</v>
      </c>
      <c r="F67" s="77" t="s">
        <v>401</v>
      </c>
    </row>
    <row r="68" spans="1:7">
      <c r="A68" s="77">
        <v>108</v>
      </c>
      <c r="B68" s="78">
        <v>42902</v>
      </c>
      <c r="C68" s="77" t="s">
        <v>194</v>
      </c>
      <c r="D68" s="79">
        <v>1171</v>
      </c>
      <c r="E68" s="77" t="s">
        <v>430</v>
      </c>
      <c r="F68" s="77" t="s">
        <v>401</v>
      </c>
    </row>
    <row r="69" spans="1:7">
      <c r="A69" s="77">
        <v>118</v>
      </c>
      <c r="B69" s="78">
        <v>42906</v>
      </c>
      <c r="C69" s="77" t="s">
        <v>404</v>
      </c>
      <c r="D69" s="79">
        <v>7837</v>
      </c>
      <c r="E69" s="77" t="s">
        <v>386</v>
      </c>
      <c r="F69" s="77" t="s">
        <v>401</v>
      </c>
    </row>
    <row r="70" spans="1:7">
      <c r="A70" s="77">
        <v>119</v>
      </c>
      <c r="B70" s="78">
        <v>42906</v>
      </c>
      <c r="C70" s="77" t="s">
        <v>194</v>
      </c>
      <c r="D70" s="79">
        <v>1171</v>
      </c>
      <c r="E70" s="77" t="s">
        <v>386</v>
      </c>
      <c r="F70" s="77" t="s">
        <v>401</v>
      </c>
    </row>
    <row r="71" spans="1:7">
      <c r="A71" s="77">
        <v>120</v>
      </c>
      <c r="B71" s="78">
        <v>42906</v>
      </c>
      <c r="C71" s="77" t="s">
        <v>405</v>
      </c>
      <c r="D71" s="79">
        <v>26378.83</v>
      </c>
      <c r="E71" s="77" t="s">
        <v>386</v>
      </c>
      <c r="F71" s="77" t="s">
        <v>401</v>
      </c>
    </row>
    <row r="72" spans="1:7">
      <c r="A72" s="77">
        <v>121</v>
      </c>
      <c r="B72" s="78">
        <v>42906</v>
      </c>
      <c r="C72" s="77" t="s">
        <v>194</v>
      </c>
      <c r="D72" s="79">
        <v>3942</v>
      </c>
      <c r="E72" s="77" t="s">
        <v>386</v>
      </c>
      <c r="F72" s="77" t="s">
        <v>401</v>
      </c>
    </row>
    <row r="73" spans="1:7">
      <c r="A73" s="77">
        <v>122</v>
      </c>
      <c r="B73" s="78">
        <v>42906</v>
      </c>
      <c r="C73" s="77" t="s">
        <v>436</v>
      </c>
      <c r="D73" s="79">
        <v>23916.49</v>
      </c>
      <c r="E73" s="77" t="s">
        <v>437</v>
      </c>
      <c r="F73" s="77" t="s">
        <v>401</v>
      </c>
    </row>
    <row r="74" spans="1:7">
      <c r="A74" s="77">
        <v>123</v>
      </c>
      <c r="B74" s="78">
        <v>42906</v>
      </c>
      <c r="C74" s="77" t="s">
        <v>194</v>
      </c>
      <c r="D74" s="79">
        <v>2737</v>
      </c>
      <c r="E74" s="77" t="s">
        <v>437</v>
      </c>
      <c r="F74" s="77" t="s">
        <v>401</v>
      </c>
    </row>
    <row r="75" spans="1:7" ht="15.75" thickBot="1">
      <c r="A75" s="77">
        <v>126</v>
      </c>
      <c r="B75" s="78">
        <v>42916</v>
      </c>
      <c r="C75" s="77" t="s">
        <v>402</v>
      </c>
      <c r="D75" s="76">
        <v>1323.53</v>
      </c>
      <c r="E75" s="77" t="s">
        <v>386</v>
      </c>
      <c r="F75" s="77" t="s">
        <v>401</v>
      </c>
    </row>
    <row r="76" spans="1:7" s="52" customFormat="1">
      <c r="A76" s="81">
        <v>127</v>
      </c>
      <c r="B76" s="82">
        <v>42919</v>
      </c>
      <c r="C76" s="83" t="s">
        <v>402</v>
      </c>
      <c r="D76" s="84">
        <v>4755.82</v>
      </c>
      <c r="E76" s="83" t="s">
        <v>386</v>
      </c>
      <c r="F76" s="83" t="s">
        <v>401</v>
      </c>
      <c r="G76" s="52">
        <v>1323.53</v>
      </c>
    </row>
    <row r="77" spans="1:7" s="53" customFormat="1">
      <c r="A77" s="85">
        <v>128</v>
      </c>
      <c r="B77" s="86">
        <v>42919</v>
      </c>
      <c r="C77" s="80" t="s">
        <v>402</v>
      </c>
      <c r="D77" s="87">
        <v>4755.82</v>
      </c>
      <c r="E77" s="80" t="s">
        <v>386</v>
      </c>
      <c r="F77" s="80" t="s">
        <v>401</v>
      </c>
    </row>
    <row r="78" spans="1:7" s="53" customFormat="1">
      <c r="A78" s="88">
        <v>129</v>
      </c>
      <c r="B78" s="89">
        <v>42940</v>
      </c>
      <c r="C78" s="90" t="s">
        <v>402</v>
      </c>
      <c r="D78" s="91">
        <v>7704.36</v>
      </c>
      <c r="E78" s="90" t="s">
        <v>386</v>
      </c>
      <c r="F78" s="90" t="s">
        <v>401</v>
      </c>
    </row>
    <row r="79" spans="1:7" s="53" customFormat="1">
      <c r="A79" s="85">
        <v>130</v>
      </c>
      <c r="B79" s="86">
        <v>42942</v>
      </c>
      <c r="C79" s="80" t="s">
        <v>402</v>
      </c>
      <c r="D79" s="92">
        <v>12420.64</v>
      </c>
      <c r="E79" s="80" t="s">
        <v>387</v>
      </c>
      <c r="F79" s="80" t="s">
        <v>401</v>
      </c>
    </row>
    <row r="80" spans="1:7" s="53" customFormat="1">
      <c r="A80" s="85">
        <v>114</v>
      </c>
      <c r="B80" s="86">
        <v>42965</v>
      </c>
      <c r="C80" s="80" t="s">
        <v>402</v>
      </c>
      <c r="D80" s="93">
        <v>695.81</v>
      </c>
      <c r="E80" s="80" t="s">
        <v>387</v>
      </c>
      <c r="F80" s="80" t="s">
        <v>401</v>
      </c>
      <c r="G80" s="75"/>
    </row>
    <row r="81" spans="1:6" s="53" customFormat="1">
      <c r="A81" s="85">
        <v>115</v>
      </c>
      <c r="B81" s="86">
        <v>42965</v>
      </c>
      <c r="C81" s="80" t="s">
        <v>438</v>
      </c>
      <c r="D81" s="94">
        <v>8683.42</v>
      </c>
      <c r="E81" s="80" t="s">
        <v>388</v>
      </c>
      <c r="F81" s="80" t="s">
        <v>401</v>
      </c>
    </row>
    <row r="82" spans="1:6" s="53" customFormat="1">
      <c r="A82" s="85">
        <v>117</v>
      </c>
      <c r="B82" s="86">
        <v>42965</v>
      </c>
      <c r="C82" s="80" t="s">
        <v>405</v>
      </c>
      <c r="D82" s="95">
        <v>9522.52</v>
      </c>
      <c r="E82" s="80" t="s">
        <v>387</v>
      </c>
      <c r="F82" s="80" t="s">
        <v>401</v>
      </c>
    </row>
    <row r="83" spans="1:6" s="53" customFormat="1">
      <c r="A83" s="85">
        <v>119</v>
      </c>
      <c r="B83" s="86">
        <v>42968</v>
      </c>
      <c r="C83" s="80" t="s">
        <v>194</v>
      </c>
      <c r="D83" s="95">
        <v>1423</v>
      </c>
      <c r="E83" s="87" t="s">
        <v>387</v>
      </c>
      <c r="F83" s="80"/>
    </row>
    <row r="84" spans="1:6" s="53" customFormat="1">
      <c r="A84" s="85">
        <v>120</v>
      </c>
      <c r="B84" s="86">
        <v>42968</v>
      </c>
      <c r="C84" s="80" t="s">
        <v>194</v>
      </c>
      <c r="D84" s="96">
        <v>1960</v>
      </c>
      <c r="E84" s="87" t="s">
        <v>387</v>
      </c>
      <c r="F84" s="80"/>
    </row>
    <row r="85" spans="1:6" s="53" customFormat="1">
      <c r="A85" s="85">
        <v>121</v>
      </c>
      <c r="B85" s="86">
        <v>42968</v>
      </c>
      <c r="C85" s="80" t="s">
        <v>194</v>
      </c>
      <c r="D85" s="94">
        <v>1088</v>
      </c>
      <c r="E85" s="87" t="s">
        <v>388</v>
      </c>
      <c r="F85" s="80"/>
    </row>
    <row r="86" spans="1:6" s="53" customFormat="1">
      <c r="A86" s="85">
        <v>116</v>
      </c>
      <c r="B86" s="86">
        <v>42969</v>
      </c>
      <c r="C86" s="80" t="s">
        <v>404</v>
      </c>
      <c r="D86" s="87">
        <v>7837</v>
      </c>
      <c r="E86" s="80" t="s">
        <v>387</v>
      </c>
      <c r="F86" s="80"/>
    </row>
    <row r="87" spans="1:6" s="53" customFormat="1">
      <c r="A87" s="85">
        <v>118</v>
      </c>
      <c r="B87" s="86">
        <v>42969</v>
      </c>
      <c r="C87" s="80" t="s">
        <v>194</v>
      </c>
      <c r="D87" s="87">
        <v>1171</v>
      </c>
      <c r="E87" s="80" t="s">
        <v>387</v>
      </c>
      <c r="F87" s="80"/>
    </row>
    <row r="88" spans="1:6" s="53" customFormat="1">
      <c r="A88" s="85">
        <v>131</v>
      </c>
      <c r="B88" s="86">
        <v>42990</v>
      </c>
      <c r="C88" s="80" t="s">
        <v>438</v>
      </c>
      <c r="D88" s="87">
        <v>13915</v>
      </c>
      <c r="E88" s="80" t="s">
        <v>389</v>
      </c>
      <c r="F88" s="80"/>
    </row>
    <row r="89" spans="1:6" s="53" customFormat="1">
      <c r="A89" s="85">
        <v>132</v>
      </c>
      <c r="B89" s="86">
        <v>42990</v>
      </c>
      <c r="C89" s="80" t="s">
        <v>194</v>
      </c>
      <c r="D89" s="87">
        <v>1870</v>
      </c>
      <c r="E89" s="80" t="s">
        <v>389</v>
      </c>
      <c r="F89" s="80"/>
    </row>
    <row r="90" spans="1:6" s="53" customFormat="1">
      <c r="A90" s="85"/>
      <c r="B90" s="86">
        <v>42998</v>
      </c>
      <c r="C90" s="80" t="s">
        <v>402</v>
      </c>
      <c r="D90" s="97">
        <v>18099.990000000002</v>
      </c>
      <c r="E90" s="80" t="s">
        <v>388</v>
      </c>
      <c r="F90" s="80"/>
    </row>
    <row r="91" spans="1:6" s="53" customFormat="1">
      <c r="A91" s="85"/>
      <c r="B91" s="86">
        <v>42998</v>
      </c>
      <c r="C91" s="80" t="s">
        <v>194</v>
      </c>
      <c r="D91" s="98">
        <v>2903</v>
      </c>
      <c r="E91" s="80" t="s">
        <v>388</v>
      </c>
      <c r="F91" s="80"/>
    </row>
    <row r="92" spans="1:6" s="53" customFormat="1">
      <c r="A92" s="85"/>
      <c r="B92" s="86">
        <v>42999</v>
      </c>
      <c r="C92" s="80" t="s">
        <v>402</v>
      </c>
      <c r="D92" s="80">
        <v>6962.5</v>
      </c>
      <c r="E92" s="80" t="s">
        <v>389</v>
      </c>
      <c r="F92" s="80"/>
    </row>
    <row r="93" spans="1:6" s="53" customFormat="1">
      <c r="A93" s="85"/>
      <c r="B93" s="86">
        <v>42999</v>
      </c>
      <c r="C93" s="80" t="s">
        <v>402</v>
      </c>
      <c r="D93" s="80">
        <v>10253.5</v>
      </c>
      <c r="E93" s="80" t="s">
        <v>389</v>
      </c>
      <c r="F93" s="80"/>
    </row>
    <row r="94" spans="1:6" s="53" customFormat="1">
      <c r="A94" s="85"/>
      <c r="B94" s="86">
        <v>42999</v>
      </c>
      <c r="C94" s="80" t="s">
        <v>194</v>
      </c>
      <c r="D94" s="80">
        <v>2572</v>
      </c>
      <c r="E94" s="80" t="s">
        <v>389</v>
      </c>
      <c r="F94" s="80"/>
    </row>
    <row r="95" spans="1:6" s="53" customFormat="1">
      <c r="A95" s="85"/>
      <c r="B95" s="86">
        <v>42999</v>
      </c>
      <c r="C95" s="80" t="s">
        <v>405</v>
      </c>
      <c r="D95" s="87">
        <v>18180</v>
      </c>
      <c r="E95" s="80" t="s">
        <v>388</v>
      </c>
      <c r="F95" s="80"/>
    </row>
    <row r="96" spans="1:6" s="53" customFormat="1">
      <c r="A96" s="85"/>
      <c r="B96" s="86">
        <v>42999</v>
      </c>
      <c r="C96" s="80" t="s">
        <v>194</v>
      </c>
      <c r="D96" s="87">
        <v>2716</v>
      </c>
      <c r="E96" s="80" t="s">
        <v>388</v>
      </c>
      <c r="F96" s="80"/>
    </row>
    <row r="97" spans="1:6" s="53" customFormat="1">
      <c r="A97" s="85"/>
      <c r="B97" s="86">
        <v>43000</v>
      </c>
      <c r="C97" s="80" t="s">
        <v>405</v>
      </c>
      <c r="D97" s="87">
        <v>18180</v>
      </c>
      <c r="E97" s="80" t="s">
        <v>389</v>
      </c>
      <c r="F97" s="80"/>
    </row>
    <row r="98" spans="1:6" s="53" customFormat="1">
      <c r="A98" s="85"/>
      <c r="B98" s="86">
        <v>43000</v>
      </c>
      <c r="C98" s="80" t="s">
        <v>194</v>
      </c>
      <c r="D98" s="87">
        <v>2716</v>
      </c>
      <c r="E98" s="80" t="s">
        <v>389</v>
      </c>
      <c r="F98" s="80"/>
    </row>
    <row r="99" spans="1:6" s="53" customFormat="1">
      <c r="A99" s="85"/>
      <c r="B99" s="86">
        <v>43000</v>
      </c>
      <c r="C99" s="80" t="s">
        <v>404</v>
      </c>
      <c r="D99" s="87">
        <v>15674</v>
      </c>
      <c r="E99" s="80" t="s">
        <v>439</v>
      </c>
      <c r="F99" s="80"/>
    </row>
    <row r="100" spans="1:6" s="59" customFormat="1" ht="15.75" thickBot="1">
      <c r="A100" s="99"/>
      <c r="B100" s="100">
        <v>43000</v>
      </c>
      <c r="C100" s="101" t="s">
        <v>194</v>
      </c>
      <c r="D100" s="102">
        <v>2342</v>
      </c>
      <c r="E100" s="101" t="s">
        <v>439</v>
      </c>
      <c r="F100" s="10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M34"/>
  <sheetViews>
    <sheetView topLeftCell="A31" workbookViewId="0">
      <selection activeCell="M11" sqref="M11"/>
    </sheetView>
  </sheetViews>
  <sheetFormatPr defaultRowHeight="15"/>
  <cols>
    <col min="1" max="1" width="12" bestFit="1" customWidth="1"/>
    <col min="3" max="3" width="11" bestFit="1" customWidth="1"/>
    <col min="4" max="4" width="13.140625" customWidth="1"/>
    <col min="6" max="6" width="11" customWidth="1"/>
    <col min="8" max="8" width="11" bestFit="1" customWidth="1"/>
    <col min="9" max="9" width="14.42578125" customWidth="1"/>
    <col min="10" max="10" width="9.140625" customWidth="1"/>
  </cols>
  <sheetData>
    <row r="1" spans="1:13">
      <c r="A1" s="308" t="s">
        <v>504</v>
      </c>
      <c r="B1" s="309"/>
      <c r="C1" s="309"/>
      <c r="D1" s="310"/>
      <c r="E1" s="61"/>
      <c r="F1" s="308" t="s">
        <v>504</v>
      </c>
      <c r="G1" s="309"/>
      <c r="H1" s="309"/>
      <c r="I1" s="310"/>
      <c r="J1" s="61"/>
      <c r="K1" s="61"/>
      <c r="L1" s="61"/>
      <c r="M1" s="18"/>
    </row>
    <row r="2" spans="1:13" ht="53.25" customHeight="1">
      <c r="A2" s="311" t="s">
        <v>381</v>
      </c>
      <c r="B2" s="312"/>
      <c r="C2" s="312"/>
      <c r="D2" s="313"/>
      <c r="E2" s="61"/>
      <c r="F2" s="311" t="s">
        <v>505</v>
      </c>
      <c r="G2" s="312"/>
      <c r="H2" s="312"/>
      <c r="I2" s="313"/>
      <c r="J2" s="61"/>
      <c r="K2" s="61"/>
      <c r="L2" s="61"/>
      <c r="M2" s="18"/>
    </row>
    <row r="3" spans="1:13" ht="15.75" thickBot="1">
      <c r="A3" s="314" t="s">
        <v>198</v>
      </c>
      <c r="B3" s="315"/>
      <c r="C3" s="315"/>
      <c r="D3" s="316"/>
      <c r="E3" s="62"/>
      <c r="F3" s="314" t="s">
        <v>198</v>
      </c>
      <c r="G3" s="315"/>
      <c r="H3" s="315"/>
      <c r="I3" s="316"/>
      <c r="J3" s="62"/>
      <c r="K3" s="62"/>
      <c r="L3" s="62"/>
      <c r="M3" s="18"/>
    </row>
    <row r="4" spans="1:13" ht="15.75" thickBot="1">
      <c r="A4" s="117"/>
      <c r="B4" s="118"/>
      <c r="C4" s="118"/>
      <c r="D4" s="119"/>
      <c r="E4" s="62"/>
      <c r="F4" s="317" t="s">
        <v>506</v>
      </c>
      <c r="G4" s="318"/>
      <c r="H4" s="318"/>
      <c r="I4" s="319"/>
      <c r="J4" s="62"/>
      <c r="K4" s="62"/>
      <c r="L4" s="62"/>
      <c r="M4" s="18"/>
    </row>
    <row r="5" spans="1:13" ht="15.75" thickBot="1">
      <c r="A5" s="302" t="s">
        <v>397</v>
      </c>
      <c r="B5" s="303"/>
      <c r="C5" s="303"/>
      <c r="D5" s="304"/>
      <c r="E5" s="62"/>
      <c r="F5" s="302" t="s">
        <v>397</v>
      </c>
      <c r="G5" s="303"/>
      <c r="H5" s="303"/>
      <c r="I5" s="304"/>
      <c r="J5" s="62"/>
      <c r="K5" s="62"/>
      <c r="L5" s="62"/>
      <c r="M5" s="18"/>
    </row>
    <row r="6" spans="1:13">
      <c r="A6" s="66"/>
      <c r="B6" s="67" t="s">
        <v>394</v>
      </c>
      <c r="C6" s="67" t="s">
        <v>395</v>
      </c>
      <c r="D6" s="68" t="s">
        <v>226</v>
      </c>
      <c r="E6" s="13"/>
      <c r="F6" s="66"/>
      <c r="G6" s="67" t="s">
        <v>394</v>
      </c>
      <c r="H6" s="67" t="s">
        <v>395</v>
      </c>
      <c r="I6" s="68" t="s">
        <v>226</v>
      </c>
      <c r="J6" s="13"/>
      <c r="K6" s="13"/>
      <c r="L6" s="13"/>
      <c r="M6" s="13"/>
    </row>
    <row r="7" spans="1:13">
      <c r="A7" s="69" t="s">
        <v>382</v>
      </c>
      <c r="B7" s="70"/>
      <c r="C7" s="70"/>
      <c r="D7" s="14"/>
      <c r="E7" s="13"/>
      <c r="F7" s="70" t="s">
        <v>382</v>
      </c>
      <c r="G7" s="70">
        <v>196017</v>
      </c>
      <c r="H7" s="71">
        <v>43119</v>
      </c>
      <c r="I7" s="14">
        <v>39266</v>
      </c>
      <c r="J7" s="13"/>
      <c r="K7" s="13"/>
      <c r="L7" s="13"/>
      <c r="M7" s="13"/>
    </row>
    <row r="8" spans="1:13">
      <c r="A8" s="69" t="s">
        <v>383</v>
      </c>
      <c r="B8" s="70"/>
      <c r="C8" s="70"/>
      <c r="D8" s="14"/>
      <c r="E8" s="13"/>
      <c r="F8" s="70" t="s">
        <v>383</v>
      </c>
      <c r="G8" s="70">
        <v>294447</v>
      </c>
      <c r="H8" s="71">
        <v>43140</v>
      </c>
      <c r="I8" s="14">
        <v>19637</v>
      </c>
      <c r="J8" s="13"/>
      <c r="K8" s="13"/>
      <c r="L8" s="13"/>
      <c r="M8" s="13"/>
    </row>
    <row r="9" spans="1:13">
      <c r="A9" s="69" t="s">
        <v>384</v>
      </c>
      <c r="B9" s="70"/>
      <c r="C9" s="70"/>
      <c r="D9" s="14"/>
      <c r="E9" s="13"/>
      <c r="F9" s="70" t="s">
        <v>384</v>
      </c>
      <c r="G9" s="70"/>
      <c r="H9" s="70"/>
      <c r="I9" s="14"/>
      <c r="J9" s="13"/>
      <c r="K9" s="13"/>
      <c r="L9" s="13"/>
      <c r="M9" s="13"/>
    </row>
    <row r="10" spans="1:13">
      <c r="A10" s="69" t="s">
        <v>385</v>
      </c>
      <c r="B10" s="70"/>
      <c r="C10" s="70"/>
      <c r="D10" s="14"/>
      <c r="E10" s="13"/>
      <c r="F10" s="70" t="s">
        <v>385</v>
      </c>
      <c r="G10" s="70"/>
      <c r="H10" s="70"/>
      <c r="I10" s="14"/>
      <c r="J10" s="13"/>
      <c r="K10" s="13"/>
      <c r="L10" s="13"/>
      <c r="M10" s="13"/>
    </row>
    <row r="11" spans="1:13">
      <c r="A11" s="69" t="s">
        <v>386</v>
      </c>
      <c r="B11" s="70"/>
      <c r="C11" s="70"/>
      <c r="D11" s="14"/>
      <c r="E11" s="13"/>
      <c r="F11" s="70" t="s">
        <v>386</v>
      </c>
      <c r="G11" s="70"/>
      <c r="H11" s="70"/>
      <c r="I11" s="14"/>
      <c r="J11" s="13"/>
      <c r="K11" s="13"/>
      <c r="L11" s="13"/>
      <c r="M11" s="13"/>
    </row>
    <row r="12" spans="1:13">
      <c r="A12" s="69" t="s">
        <v>387</v>
      </c>
      <c r="B12" s="70"/>
      <c r="C12" s="70"/>
      <c r="D12" s="14"/>
      <c r="E12" s="13"/>
      <c r="F12" s="70" t="s">
        <v>387</v>
      </c>
      <c r="G12" s="70"/>
      <c r="H12" s="70"/>
      <c r="I12" s="14"/>
      <c r="J12" s="13"/>
      <c r="K12" s="13"/>
      <c r="L12" s="13"/>
      <c r="M12" s="13"/>
    </row>
    <row r="13" spans="1:13">
      <c r="A13" s="69" t="s">
        <v>388</v>
      </c>
      <c r="B13" s="70"/>
      <c r="C13" s="70"/>
      <c r="D13" s="14"/>
      <c r="E13" s="13"/>
      <c r="F13" s="70" t="s">
        <v>388</v>
      </c>
      <c r="G13" s="70"/>
      <c r="H13" s="70"/>
      <c r="I13" s="14"/>
      <c r="J13" s="13"/>
      <c r="K13" s="13"/>
      <c r="L13" s="13"/>
      <c r="M13" s="13"/>
    </row>
    <row r="14" spans="1:13">
      <c r="A14" s="69" t="s">
        <v>389</v>
      </c>
      <c r="B14" s="70"/>
      <c r="C14" s="71"/>
      <c r="D14" s="14"/>
      <c r="E14" s="13"/>
      <c r="F14" s="70" t="s">
        <v>389</v>
      </c>
      <c r="G14" s="70"/>
      <c r="H14" s="71"/>
      <c r="I14" s="14"/>
      <c r="J14" s="13"/>
      <c r="K14" s="13"/>
      <c r="L14" s="13"/>
      <c r="M14" s="13"/>
    </row>
    <row r="15" spans="1:13">
      <c r="A15" s="69" t="s">
        <v>390</v>
      </c>
      <c r="B15" s="70"/>
      <c r="C15" s="70"/>
      <c r="D15" s="70"/>
      <c r="E15" s="13"/>
      <c r="F15" s="70" t="s">
        <v>390</v>
      </c>
      <c r="G15" s="70"/>
      <c r="H15" s="70"/>
      <c r="I15" s="70"/>
      <c r="J15" s="13"/>
      <c r="K15" s="13"/>
      <c r="L15" s="13"/>
      <c r="M15" s="13"/>
    </row>
    <row r="16" spans="1:13">
      <c r="A16" s="69" t="s">
        <v>391</v>
      </c>
      <c r="B16" s="70"/>
      <c r="C16" s="71"/>
      <c r="D16" s="14"/>
      <c r="E16" s="13"/>
      <c r="F16" s="70" t="s">
        <v>391</v>
      </c>
      <c r="G16" s="70"/>
      <c r="H16" s="71"/>
      <c r="I16" s="14"/>
      <c r="J16" s="13"/>
      <c r="K16" s="13"/>
      <c r="L16" s="13"/>
      <c r="M16" s="13"/>
    </row>
    <row r="17" spans="1:13">
      <c r="A17" s="69" t="s">
        <v>392</v>
      </c>
      <c r="B17" s="70"/>
      <c r="C17" s="70"/>
      <c r="D17" s="70"/>
      <c r="E17" s="13"/>
      <c r="F17" s="70" t="s">
        <v>392</v>
      </c>
      <c r="G17" s="70"/>
      <c r="H17" s="70"/>
      <c r="I17" s="70"/>
      <c r="J17" s="13"/>
      <c r="K17" s="13"/>
      <c r="L17" s="13"/>
      <c r="M17" s="13"/>
    </row>
    <row r="18" spans="1:13">
      <c r="A18" s="69" t="s">
        <v>393</v>
      </c>
      <c r="B18" s="70"/>
      <c r="C18" s="70"/>
      <c r="D18" s="70"/>
      <c r="E18" s="13"/>
      <c r="F18" s="70" t="s">
        <v>393</v>
      </c>
      <c r="G18" s="70"/>
      <c r="H18" s="70"/>
      <c r="I18" s="70"/>
      <c r="J18" s="13"/>
      <c r="K18" s="13"/>
      <c r="L18" s="13"/>
      <c r="M18" s="13"/>
    </row>
    <row r="19" spans="1:13" ht="15.75" thickBot="1">
      <c r="A19" s="72" t="s">
        <v>396</v>
      </c>
      <c r="B19" s="73"/>
      <c r="C19" s="73"/>
      <c r="D19" s="74">
        <f>SUM(D7:D18)</f>
        <v>0</v>
      </c>
      <c r="E19" s="13"/>
      <c r="F19" s="73" t="s">
        <v>396</v>
      </c>
      <c r="G19" s="73"/>
      <c r="H19" s="73"/>
      <c r="I19" s="74">
        <f>SUM(I7:I18)</f>
        <v>58903</v>
      </c>
      <c r="J19" s="13"/>
      <c r="K19" s="13"/>
      <c r="L19" s="13"/>
      <c r="M19" s="13"/>
    </row>
    <row r="20" spans="1:13" ht="15.75" thickBot="1">
      <c r="A20" s="305" t="s">
        <v>398</v>
      </c>
      <c r="B20" s="306"/>
      <c r="C20" s="306"/>
      <c r="D20" s="307"/>
      <c r="E20" s="13"/>
      <c r="F20" s="305" t="s">
        <v>398</v>
      </c>
      <c r="G20" s="306"/>
      <c r="H20" s="306"/>
      <c r="I20" s="307"/>
      <c r="J20" s="13"/>
      <c r="K20" s="13"/>
      <c r="L20" s="13"/>
      <c r="M20" s="13"/>
    </row>
    <row r="21" spans="1:13">
      <c r="A21" s="63"/>
      <c r="B21" s="15" t="s">
        <v>394</v>
      </c>
      <c r="C21" s="15" t="s">
        <v>395</v>
      </c>
      <c r="D21" s="16" t="s">
        <v>226</v>
      </c>
      <c r="E21" s="13"/>
      <c r="F21" s="63"/>
      <c r="G21" s="15" t="s">
        <v>394</v>
      </c>
      <c r="H21" s="15" t="s">
        <v>395</v>
      </c>
      <c r="I21" s="16" t="s">
        <v>226</v>
      </c>
      <c r="J21" s="13"/>
      <c r="K21" s="13"/>
      <c r="L21" s="13"/>
      <c r="M21" s="13"/>
    </row>
    <row r="22" spans="1:13">
      <c r="A22" s="64" t="s">
        <v>382</v>
      </c>
      <c r="B22" s="65"/>
      <c r="C22" s="65"/>
      <c r="D22" s="65"/>
      <c r="E22" s="13"/>
      <c r="F22" s="64" t="s">
        <v>382</v>
      </c>
      <c r="G22" s="65"/>
      <c r="H22" s="65"/>
      <c r="I22" s="65"/>
      <c r="J22" s="13"/>
      <c r="K22" s="13"/>
      <c r="L22" s="13"/>
      <c r="M22" s="13"/>
    </row>
    <row r="23" spans="1:13">
      <c r="A23" s="64" t="s">
        <v>383</v>
      </c>
      <c r="B23" s="65"/>
      <c r="C23" s="65"/>
      <c r="D23" s="65"/>
      <c r="E23" s="13"/>
      <c r="F23" s="64" t="s">
        <v>383</v>
      </c>
      <c r="G23" s="65"/>
      <c r="H23" s="65"/>
      <c r="I23" s="65"/>
      <c r="J23" s="13"/>
      <c r="K23" s="13"/>
      <c r="L23" s="13"/>
      <c r="M23" s="13"/>
    </row>
    <row r="24" spans="1:13">
      <c r="A24" s="64" t="s">
        <v>384</v>
      </c>
      <c r="B24" s="65"/>
      <c r="C24" s="65"/>
      <c r="D24" s="65"/>
      <c r="E24" s="13"/>
      <c r="F24" s="64" t="s">
        <v>384</v>
      </c>
      <c r="G24" s="65"/>
      <c r="H24" s="65"/>
      <c r="I24" s="65"/>
      <c r="J24" s="13"/>
      <c r="K24" s="13"/>
      <c r="L24" s="13"/>
      <c r="M24" s="13"/>
    </row>
    <row r="25" spans="1:13">
      <c r="A25" s="64" t="s">
        <v>385</v>
      </c>
      <c r="B25" s="65"/>
      <c r="C25" s="65"/>
      <c r="D25" s="65"/>
      <c r="E25" s="13"/>
      <c r="F25" s="64" t="s">
        <v>385</v>
      </c>
      <c r="G25" s="65"/>
      <c r="H25" s="65"/>
      <c r="I25" s="65"/>
      <c r="J25" s="13"/>
      <c r="K25" s="13"/>
      <c r="L25" s="13"/>
      <c r="M25" s="13"/>
    </row>
    <row r="26" spans="1:13">
      <c r="A26" s="64" t="s">
        <v>386</v>
      </c>
      <c r="B26" s="65"/>
      <c r="C26" s="65"/>
      <c r="D26" s="65"/>
      <c r="E26" s="13"/>
      <c r="F26" s="64" t="s">
        <v>386</v>
      </c>
      <c r="G26" s="65"/>
      <c r="H26" s="65"/>
      <c r="I26" s="65"/>
      <c r="J26" s="13"/>
      <c r="K26" s="13"/>
      <c r="L26" s="13"/>
      <c r="M26" s="13"/>
    </row>
    <row r="27" spans="1:13">
      <c r="A27" s="64" t="s">
        <v>387</v>
      </c>
      <c r="B27" s="65"/>
      <c r="C27" s="65"/>
      <c r="D27" s="65"/>
      <c r="E27" s="13"/>
      <c r="F27" s="64" t="s">
        <v>387</v>
      </c>
      <c r="G27" s="65"/>
      <c r="H27" s="65"/>
      <c r="I27" s="65"/>
      <c r="J27" s="13"/>
      <c r="K27" s="13"/>
      <c r="L27" s="13"/>
      <c r="M27" s="13"/>
    </row>
    <row r="28" spans="1:13">
      <c r="A28" s="64" t="s">
        <v>388</v>
      </c>
      <c r="B28" s="65"/>
      <c r="C28" s="65"/>
      <c r="D28" s="65"/>
      <c r="E28" s="13"/>
      <c r="F28" s="64" t="s">
        <v>388</v>
      </c>
      <c r="G28" s="65"/>
      <c r="H28" s="65"/>
      <c r="I28" s="65"/>
      <c r="J28" s="13"/>
      <c r="K28" s="13"/>
      <c r="L28" s="13"/>
      <c r="M28" s="13"/>
    </row>
    <row r="29" spans="1:13">
      <c r="A29" s="64" t="s">
        <v>389</v>
      </c>
      <c r="B29" s="65"/>
      <c r="C29" s="65"/>
      <c r="D29" s="65"/>
      <c r="E29" s="13"/>
      <c r="F29" s="64" t="s">
        <v>389</v>
      </c>
      <c r="G29" s="65"/>
      <c r="H29" s="65"/>
      <c r="I29" s="65"/>
      <c r="J29" s="13"/>
      <c r="K29" s="13"/>
      <c r="L29" s="13"/>
      <c r="M29" s="13"/>
    </row>
    <row r="30" spans="1:13">
      <c r="A30" s="64" t="s">
        <v>390</v>
      </c>
      <c r="B30" s="65"/>
      <c r="C30" s="65"/>
      <c r="D30" s="65"/>
      <c r="E30" s="13"/>
      <c r="F30" s="64" t="s">
        <v>390</v>
      </c>
      <c r="G30" s="65"/>
      <c r="H30" s="65"/>
      <c r="I30" s="65"/>
      <c r="J30" s="13"/>
      <c r="K30" s="13"/>
      <c r="L30" s="13"/>
      <c r="M30" s="13"/>
    </row>
    <row r="31" spans="1:13">
      <c r="A31" s="64" t="s">
        <v>391</v>
      </c>
      <c r="B31" s="65"/>
      <c r="C31" s="65"/>
      <c r="D31" s="65"/>
      <c r="E31" s="13"/>
      <c r="F31" s="64" t="s">
        <v>391</v>
      </c>
      <c r="G31" s="65"/>
      <c r="H31" s="65"/>
      <c r="I31" s="65"/>
      <c r="J31" s="13"/>
      <c r="K31" s="13"/>
      <c r="L31" s="13"/>
      <c r="M31" s="13"/>
    </row>
    <row r="32" spans="1:13">
      <c r="A32" s="64" t="s">
        <v>392</v>
      </c>
      <c r="B32" s="65"/>
      <c r="C32" s="65"/>
      <c r="D32" s="65"/>
      <c r="E32" s="13"/>
      <c r="F32" s="64" t="s">
        <v>392</v>
      </c>
      <c r="G32" s="65"/>
      <c r="H32" s="65"/>
      <c r="I32" s="65"/>
      <c r="J32" s="13"/>
      <c r="K32" s="13"/>
      <c r="L32" s="13"/>
      <c r="M32" s="13"/>
    </row>
    <row r="33" spans="1:13">
      <c r="A33" s="64" t="s">
        <v>393</v>
      </c>
      <c r="B33" s="65"/>
      <c r="C33" s="65"/>
      <c r="D33" s="65"/>
      <c r="E33" s="13"/>
      <c r="F33" s="64" t="s">
        <v>393</v>
      </c>
      <c r="G33" s="65"/>
      <c r="H33" s="65"/>
      <c r="I33" s="65"/>
      <c r="J33" s="13"/>
      <c r="K33" s="13"/>
      <c r="L33" s="13"/>
      <c r="M33" s="13"/>
    </row>
    <row r="34" spans="1:13">
      <c r="A34" s="64" t="s">
        <v>396</v>
      </c>
      <c r="B34" s="64"/>
      <c r="C34" s="64"/>
      <c r="D34" s="64">
        <f>SUM(D22:D33)</f>
        <v>0</v>
      </c>
      <c r="F34" s="64" t="s">
        <v>396</v>
      </c>
      <c r="G34" s="64"/>
      <c r="H34" s="64"/>
      <c r="I34" s="64">
        <f>SUM(I22:I33)</f>
        <v>0</v>
      </c>
    </row>
  </sheetData>
  <mergeCells count="11">
    <mergeCell ref="A1:D1"/>
    <mergeCell ref="A2:D2"/>
    <mergeCell ref="A3:D3"/>
    <mergeCell ref="A5:D5"/>
    <mergeCell ref="A20:D20"/>
    <mergeCell ref="F1:I1"/>
    <mergeCell ref="F2:I2"/>
    <mergeCell ref="F3:I3"/>
    <mergeCell ref="F5:I5"/>
    <mergeCell ref="F20:I20"/>
    <mergeCell ref="F4:I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>
    <tabColor theme="7" tint="-0.249977111117893"/>
  </sheetPr>
  <dimension ref="A1:K156"/>
  <sheetViews>
    <sheetView topLeftCell="A146" zoomScaleNormal="100" workbookViewId="0">
      <selection activeCell="A153" sqref="A153"/>
    </sheetView>
  </sheetViews>
  <sheetFormatPr defaultRowHeight="18"/>
  <cols>
    <col min="1" max="1" width="37" style="32" customWidth="1"/>
    <col min="2" max="2" width="9.140625" style="32"/>
    <col min="3" max="3" width="15.140625" style="32" bestFit="1" customWidth="1"/>
    <col min="4" max="4" width="9.140625" style="32"/>
    <col min="5" max="5" width="17.7109375" style="36" customWidth="1"/>
    <col min="6" max="6" width="30.5703125" style="34" customWidth="1"/>
    <col min="7" max="7" width="58.7109375" style="34" customWidth="1"/>
  </cols>
  <sheetData>
    <row r="1" spans="1:11">
      <c r="A1" s="31" t="s">
        <v>193</v>
      </c>
      <c r="B1" s="31" t="s">
        <v>223</v>
      </c>
      <c r="C1" s="31" t="s">
        <v>225</v>
      </c>
      <c r="D1" s="31" t="s">
        <v>224</v>
      </c>
      <c r="E1" s="37" t="s">
        <v>226</v>
      </c>
      <c r="F1" s="33" t="s">
        <v>227</v>
      </c>
      <c r="G1" s="33" t="s">
        <v>228</v>
      </c>
    </row>
    <row r="2" spans="1:11" ht="90" hidden="1">
      <c r="A2" s="38" t="s">
        <v>229</v>
      </c>
      <c r="B2" s="38"/>
      <c r="C2" s="39">
        <v>42955</v>
      </c>
      <c r="D2" s="38">
        <v>101</v>
      </c>
      <c r="E2" s="40">
        <v>21271.03</v>
      </c>
      <c r="F2" s="41" t="s">
        <v>230</v>
      </c>
      <c r="G2" s="41" t="s">
        <v>231</v>
      </c>
      <c r="H2" t="s">
        <v>214</v>
      </c>
    </row>
    <row r="3" spans="1:11" ht="90" hidden="1">
      <c r="A3" s="38" t="s">
        <v>229</v>
      </c>
      <c r="B3" s="38"/>
      <c r="C3" s="39">
        <v>42955</v>
      </c>
      <c r="D3" s="38">
        <v>102</v>
      </c>
      <c r="E3" s="40">
        <v>3887.6</v>
      </c>
      <c r="F3" s="41" t="s">
        <v>230</v>
      </c>
      <c r="G3" s="41" t="s">
        <v>232</v>
      </c>
      <c r="H3" t="s">
        <v>214</v>
      </c>
    </row>
    <row r="4" spans="1:11" ht="97.5" hidden="1" customHeight="1">
      <c r="A4" s="38" t="s">
        <v>235</v>
      </c>
      <c r="B4" s="38">
        <v>340</v>
      </c>
      <c r="C4" s="39">
        <v>42957</v>
      </c>
      <c r="D4" s="38">
        <v>7</v>
      </c>
      <c r="E4" s="40">
        <v>51970</v>
      </c>
      <c r="F4" s="41" t="s">
        <v>233</v>
      </c>
      <c r="G4" s="42" t="s">
        <v>234</v>
      </c>
      <c r="H4" t="s">
        <v>212</v>
      </c>
      <c r="K4" s="17">
        <f>E4+E5+E24+E25+E26+E27+E28</f>
        <v>60513.09</v>
      </c>
    </row>
    <row r="5" spans="1:11" ht="99.75" hidden="1" customHeight="1">
      <c r="A5" s="38" t="s">
        <v>235</v>
      </c>
      <c r="B5" s="38">
        <v>223</v>
      </c>
      <c r="C5" s="39">
        <v>42957</v>
      </c>
      <c r="D5" s="38">
        <v>8</v>
      </c>
      <c r="E5" s="40">
        <v>338.08</v>
      </c>
      <c r="F5" s="41" t="s">
        <v>236</v>
      </c>
      <c r="G5" s="41" t="s">
        <v>237</v>
      </c>
      <c r="H5" t="s">
        <v>212</v>
      </c>
    </row>
    <row r="6" spans="1:11" ht="90" hidden="1">
      <c r="A6" s="38" t="s">
        <v>239</v>
      </c>
      <c r="B6" s="38"/>
      <c r="C6" s="39">
        <v>42961</v>
      </c>
      <c r="D6" s="38">
        <v>113</v>
      </c>
      <c r="E6" s="40">
        <v>9802</v>
      </c>
      <c r="F6" s="41" t="s">
        <v>230</v>
      </c>
      <c r="G6" s="41" t="s">
        <v>238</v>
      </c>
      <c r="H6" t="s">
        <v>257</v>
      </c>
    </row>
    <row r="7" spans="1:11" ht="90" hidden="1">
      <c r="A7" s="38" t="s">
        <v>241</v>
      </c>
      <c r="B7" s="38"/>
      <c r="C7" s="39">
        <v>42961</v>
      </c>
      <c r="D7" s="38">
        <v>114</v>
      </c>
      <c r="E7" s="40">
        <v>33108.78</v>
      </c>
      <c r="F7" s="41" t="s">
        <v>230</v>
      </c>
      <c r="G7" s="41" t="s">
        <v>240</v>
      </c>
      <c r="H7" t="s">
        <v>257</v>
      </c>
    </row>
    <row r="8" spans="1:11" ht="90" hidden="1">
      <c r="A8" s="38" t="s">
        <v>239</v>
      </c>
      <c r="B8" s="38"/>
      <c r="C8" s="39">
        <v>42961</v>
      </c>
      <c r="D8" s="38">
        <v>115</v>
      </c>
      <c r="E8" s="40">
        <v>653.41</v>
      </c>
      <c r="F8" s="41" t="s">
        <v>230</v>
      </c>
      <c r="G8" s="41" t="s">
        <v>242</v>
      </c>
      <c r="H8" t="s">
        <v>257</v>
      </c>
    </row>
    <row r="9" spans="1:11" ht="111" hidden="1" customHeight="1">
      <c r="A9" s="38" t="s">
        <v>245</v>
      </c>
      <c r="B9" s="38"/>
      <c r="C9" s="39">
        <v>42962</v>
      </c>
      <c r="D9" s="38">
        <v>39</v>
      </c>
      <c r="E9" s="40">
        <v>17.72</v>
      </c>
      <c r="F9" s="41" t="s">
        <v>244</v>
      </c>
      <c r="G9" s="41" t="s">
        <v>243</v>
      </c>
      <c r="H9" t="s">
        <v>258</v>
      </c>
    </row>
    <row r="10" spans="1:11" ht="103.5" hidden="1" customHeight="1">
      <c r="A10" s="38" t="s">
        <v>245</v>
      </c>
      <c r="B10" s="38"/>
      <c r="C10" s="39">
        <v>42962</v>
      </c>
      <c r="D10" s="38">
        <v>40</v>
      </c>
      <c r="E10" s="40">
        <v>451.88</v>
      </c>
      <c r="F10" s="41" t="s">
        <v>230</v>
      </c>
      <c r="G10" s="41" t="s">
        <v>246</v>
      </c>
      <c r="H10" t="s">
        <v>258</v>
      </c>
    </row>
    <row r="11" spans="1:11" ht="94.5" hidden="1" customHeight="1">
      <c r="A11" s="38" t="s">
        <v>245</v>
      </c>
      <c r="B11" s="38"/>
      <c r="C11" s="39">
        <v>42962</v>
      </c>
      <c r="D11" s="38">
        <v>42</v>
      </c>
      <c r="E11" s="40">
        <v>256.95</v>
      </c>
      <c r="F11" s="41" t="s">
        <v>230</v>
      </c>
      <c r="G11" s="41" t="s">
        <v>247</v>
      </c>
      <c r="H11" t="s">
        <v>258</v>
      </c>
    </row>
    <row r="12" spans="1:11" ht="93" hidden="1" customHeight="1">
      <c r="A12" s="38" t="s">
        <v>245</v>
      </c>
      <c r="B12" s="38"/>
      <c r="C12" s="39">
        <v>42963</v>
      </c>
      <c r="D12" s="38">
        <v>43</v>
      </c>
      <c r="E12" s="40">
        <v>1949.27</v>
      </c>
      <c r="F12" s="41" t="s">
        <v>230</v>
      </c>
      <c r="G12" s="41" t="s">
        <v>248</v>
      </c>
      <c r="H12" t="s">
        <v>258</v>
      </c>
      <c r="I12" t="s">
        <v>280</v>
      </c>
    </row>
    <row r="13" spans="1:11" ht="102" hidden="1" customHeight="1">
      <c r="A13" s="38" t="s">
        <v>250</v>
      </c>
      <c r="B13" s="38"/>
      <c r="C13" s="39">
        <v>42965</v>
      </c>
      <c r="D13" s="38">
        <v>114</v>
      </c>
      <c r="E13" s="40">
        <v>695.81</v>
      </c>
      <c r="F13" s="41" t="s">
        <v>251</v>
      </c>
      <c r="G13" s="41" t="s">
        <v>249</v>
      </c>
      <c r="H13" t="s">
        <v>257</v>
      </c>
    </row>
    <row r="14" spans="1:11" ht="95.25" hidden="1" customHeight="1">
      <c r="A14" s="38" t="s">
        <v>250</v>
      </c>
      <c r="B14" s="38">
        <v>211</v>
      </c>
      <c r="C14" s="39">
        <v>42965</v>
      </c>
      <c r="D14" s="38">
        <v>115</v>
      </c>
      <c r="E14" s="40">
        <v>8683.42</v>
      </c>
      <c r="F14" s="41" t="s">
        <v>253</v>
      </c>
      <c r="G14" s="41" t="s">
        <v>252</v>
      </c>
      <c r="H14" t="s">
        <v>259</v>
      </c>
    </row>
    <row r="15" spans="1:11" ht="102.75" hidden="1" customHeight="1">
      <c r="A15" s="38" t="s">
        <v>256</v>
      </c>
      <c r="B15" s="38">
        <v>211</v>
      </c>
      <c r="C15" s="39">
        <v>42965</v>
      </c>
      <c r="D15" s="38">
        <v>117</v>
      </c>
      <c r="E15" s="40">
        <v>9522.52</v>
      </c>
      <c r="F15" s="41" t="s">
        <v>254</v>
      </c>
      <c r="G15" s="41" t="s">
        <v>255</v>
      </c>
      <c r="H15" t="s">
        <v>257</v>
      </c>
    </row>
    <row r="16" spans="1:11" ht="101.25" hidden="1" customHeight="1">
      <c r="A16" s="38" t="s">
        <v>256</v>
      </c>
      <c r="B16" s="38">
        <v>211</v>
      </c>
      <c r="C16" s="39">
        <v>42968</v>
      </c>
      <c r="D16" s="38">
        <v>119</v>
      </c>
      <c r="E16" s="40">
        <v>1423</v>
      </c>
      <c r="F16" s="41" t="s">
        <v>230</v>
      </c>
      <c r="G16" s="41" t="s">
        <v>260</v>
      </c>
      <c r="H16" t="s">
        <v>261</v>
      </c>
    </row>
    <row r="17" spans="1:10" ht="90" hidden="1">
      <c r="A17" s="38" t="s">
        <v>250</v>
      </c>
      <c r="B17" s="38">
        <v>211</v>
      </c>
      <c r="C17" s="39">
        <v>42968</v>
      </c>
      <c r="D17" s="38">
        <v>120</v>
      </c>
      <c r="E17" s="40">
        <v>1960</v>
      </c>
      <c r="F17" s="41" t="s">
        <v>230</v>
      </c>
      <c r="G17" s="41" t="s">
        <v>264</v>
      </c>
      <c r="H17" t="s">
        <v>262</v>
      </c>
    </row>
    <row r="18" spans="1:10" ht="90" hidden="1">
      <c r="A18" s="38" t="s">
        <v>250</v>
      </c>
      <c r="B18" s="38">
        <v>211</v>
      </c>
      <c r="C18" s="39">
        <v>42968</v>
      </c>
      <c r="D18" s="38">
        <v>121</v>
      </c>
      <c r="E18" s="40">
        <v>1088</v>
      </c>
      <c r="F18" s="41" t="s">
        <v>230</v>
      </c>
      <c r="G18" s="41" t="s">
        <v>265</v>
      </c>
      <c r="H18" t="s">
        <v>263</v>
      </c>
    </row>
    <row r="19" spans="1:10" ht="90" hidden="1" customHeight="1">
      <c r="A19" s="38" t="s">
        <v>267</v>
      </c>
      <c r="B19" s="38"/>
      <c r="C19" s="39">
        <v>42968</v>
      </c>
      <c r="D19" s="38">
        <v>30</v>
      </c>
      <c r="E19" s="40">
        <v>22890.81</v>
      </c>
      <c r="F19" s="41" t="s">
        <v>268</v>
      </c>
      <c r="G19" s="41" t="s">
        <v>266</v>
      </c>
    </row>
    <row r="20" spans="1:10" ht="97.5" hidden="1" customHeight="1">
      <c r="A20" s="38" t="s">
        <v>271</v>
      </c>
      <c r="B20" s="38">
        <v>340</v>
      </c>
      <c r="C20" s="39">
        <v>42968</v>
      </c>
      <c r="D20" s="38">
        <v>85</v>
      </c>
      <c r="E20" s="40">
        <v>8293</v>
      </c>
      <c r="F20" s="41" t="s">
        <v>272</v>
      </c>
      <c r="G20" s="41" t="s">
        <v>269</v>
      </c>
      <c r="H20" t="s">
        <v>270</v>
      </c>
      <c r="J20" s="17"/>
    </row>
    <row r="21" spans="1:10" ht="88.5" hidden="1" customHeight="1">
      <c r="A21" s="38" t="s">
        <v>275</v>
      </c>
      <c r="B21" s="38">
        <v>226</v>
      </c>
      <c r="C21" s="39">
        <v>42969</v>
      </c>
      <c r="D21" s="38">
        <v>116</v>
      </c>
      <c r="E21" s="40">
        <v>7837</v>
      </c>
      <c r="F21" s="41" t="s">
        <v>274</v>
      </c>
      <c r="G21" s="41" t="s">
        <v>273</v>
      </c>
    </row>
    <row r="22" spans="1:10" ht="88.5" hidden="1" customHeight="1">
      <c r="A22" s="38" t="s">
        <v>275</v>
      </c>
      <c r="B22" s="38">
        <v>226</v>
      </c>
      <c r="C22" s="39">
        <v>42969</v>
      </c>
      <c r="D22" s="38">
        <v>118</v>
      </c>
      <c r="E22" s="40">
        <v>1171</v>
      </c>
      <c r="F22" s="41" t="s">
        <v>230</v>
      </c>
      <c r="G22" s="41" t="s">
        <v>276</v>
      </c>
      <c r="H22" t="s">
        <v>277</v>
      </c>
    </row>
    <row r="23" spans="1:10" ht="117" hidden="1" customHeight="1">
      <c r="A23" s="38" t="s">
        <v>235</v>
      </c>
      <c r="B23" s="38">
        <v>225</v>
      </c>
      <c r="C23" s="39">
        <v>42970</v>
      </c>
      <c r="D23" s="38">
        <v>32</v>
      </c>
      <c r="E23" s="40">
        <v>1183.78</v>
      </c>
      <c r="F23" s="41" t="s">
        <v>222</v>
      </c>
      <c r="G23" s="41" t="s">
        <v>278</v>
      </c>
      <c r="H23" t="s">
        <v>279</v>
      </c>
    </row>
    <row r="24" spans="1:10" ht="115.5" hidden="1" customHeight="1">
      <c r="A24" s="38" t="s">
        <v>235</v>
      </c>
      <c r="B24" s="38">
        <v>225</v>
      </c>
      <c r="C24" s="39">
        <v>42970</v>
      </c>
      <c r="D24" s="38">
        <v>33</v>
      </c>
      <c r="E24" s="40">
        <v>3550.54</v>
      </c>
      <c r="F24" s="41" t="s">
        <v>222</v>
      </c>
      <c r="G24" s="41" t="s">
        <v>281</v>
      </c>
      <c r="H24" t="s">
        <v>280</v>
      </c>
    </row>
    <row r="25" spans="1:10" ht="91.5" hidden="1" customHeight="1">
      <c r="A25" s="38" t="s">
        <v>235</v>
      </c>
      <c r="B25" s="38">
        <v>223</v>
      </c>
      <c r="C25" s="39">
        <v>42971</v>
      </c>
      <c r="D25" s="38">
        <v>31</v>
      </c>
      <c r="E25" s="40">
        <v>723.95</v>
      </c>
      <c r="F25" s="41" t="s">
        <v>236</v>
      </c>
      <c r="G25" s="41" t="s">
        <v>282</v>
      </c>
    </row>
    <row r="26" spans="1:10" ht="113.25" hidden="1" customHeight="1">
      <c r="A26" s="38" t="s">
        <v>235</v>
      </c>
      <c r="B26" s="38">
        <v>225</v>
      </c>
      <c r="C26" s="39">
        <v>42971</v>
      </c>
      <c r="D26" s="38">
        <v>34</v>
      </c>
      <c r="E26" s="40">
        <v>410.52</v>
      </c>
      <c r="F26" s="41" t="s">
        <v>222</v>
      </c>
      <c r="G26" s="41" t="s">
        <v>283</v>
      </c>
      <c r="H26" t="s">
        <v>284</v>
      </c>
    </row>
    <row r="27" spans="1:10" ht="121.5" hidden="1" customHeight="1">
      <c r="A27" s="38" t="s">
        <v>235</v>
      </c>
      <c r="B27" s="38">
        <v>226</v>
      </c>
      <c r="C27" s="39">
        <v>42971</v>
      </c>
      <c r="D27" s="38">
        <v>35</v>
      </c>
      <c r="E27" s="40">
        <v>1320</v>
      </c>
      <c r="F27" s="41" t="s">
        <v>236</v>
      </c>
      <c r="G27" s="41" t="s">
        <v>285</v>
      </c>
    </row>
    <row r="28" spans="1:10" ht="143.25" hidden="1" customHeight="1">
      <c r="A28" s="38" t="s">
        <v>235</v>
      </c>
      <c r="B28" s="38">
        <v>340</v>
      </c>
      <c r="C28" s="39">
        <v>42971</v>
      </c>
      <c r="D28" s="38">
        <v>36</v>
      </c>
      <c r="E28" s="40">
        <v>2200</v>
      </c>
      <c r="F28" s="41" t="s">
        <v>236</v>
      </c>
      <c r="G28" s="41" t="s">
        <v>286</v>
      </c>
    </row>
    <row r="29" spans="1:10" ht="126" hidden="1" customHeight="1">
      <c r="A29" s="38" t="s">
        <v>290</v>
      </c>
      <c r="B29" s="38"/>
      <c r="C29" s="39">
        <v>42975</v>
      </c>
      <c r="D29" s="38">
        <v>123</v>
      </c>
      <c r="E29" s="40">
        <v>251.69</v>
      </c>
      <c r="F29" s="41" t="s">
        <v>289</v>
      </c>
      <c r="G29" s="41" t="s">
        <v>287</v>
      </c>
      <c r="H29" t="s">
        <v>288</v>
      </c>
    </row>
    <row r="30" spans="1:10" ht="114.75" customHeight="1">
      <c r="A30" s="38" t="s">
        <v>293</v>
      </c>
      <c r="B30" s="38">
        <v>221</v>
      </c>
      <c r="C30" s="39">
        <v>42976</v>
      </c>
      <c r="D30" s="38">
        <v>124</v>
      </c>
      <c r="E30" s="40">
        <v>1168.2</v>
      </c>
      <c r="F30" s="41" t="s">
        <v>292</v>
      </c>
      <c r="G30" s="41" t="s">
        <v>291</v>
      </c>
    </row>
    <row r="31" spans="1:10" ht="90" customHeight="1">
      <c r="A31" s="38" t="s">
        <v>293</v>
      </c>
      <c r="B31" s="38">
        <v>221</v>
      </c>
      <c r="C31" s="39">
        <v>42976</v>
      </c>
      <c r="D31" s="38">
        <v>125</v>
      </c>
      <c r="E31" s="40">
        <v>1519.25</v>
      </c>
      <c r="F31" s="41" t="s">
        <v>292</v>
      </c>
      <c r="G31" s="41" t="s">
        <v>294</v>
      </c>
    </row>
    <row r="32" spans="1:10" ht="105" customHeight="1">
      <c r="A32" s="38" t="s">
        <v>293</v>
      </c>
      <c r="B32" s="38">
        <v>221</v>
      </c>
      <c r="C32" s="39">
        <v>42976</v>
      </c>
      <c r="D32" s="38">
        <v>126</v>
      </c>
      <c r="E32" s="40">
        <v>19.93</v>
      </c>
      <c r="F32" s="41" t="s">
        <v>292</v>
      </c>
      <c r="G32" s="41" t="s">
        <v>295</v>
      </c>
    </row>
    <row r="33" spans="1:8" ht="90" hidden="1">
      <c r="A33" s="55" t="s">
        <v>302</v>
      </c>
      <c r="B33" s="55"/>
      <c r="C33" s="56">
        <v>42979</v>
      </c>
      <c r="D33" s="55">
        <v>128</v>
      </c>
      <c r="E33" s="57">
        <v>728.23</v>
      </c>
      <c r="F33" s="58" t="s">
        <v>230</v>
      </c>
      <c r="G33" s="58" t="s">
        <v>300</v>
      </c>
    </row>
    <row r="34" spans="1:8" ht="90" hidden="1">
      <c r="A34" s="55" t="s">
        <v>302</v>
      </c>
      <c r="B34" s="55"/>
      <c r="C34" s="56">
        <v>42979</v>
      </c>
      <c r="D34" s="55">
        <v>129</v>
      </c>
      <c r="E34" s="57">
        <v>2939.31</v>
      </c>
      <c r="F34" s="58" t="s">
        <v>230</v>
      </c>
      <c r="G34" s="58" t="s">
        <v>301</v>
      </c>
    </row>
    <row r="35" spans="1:8" ht="90" hidden="1">
      <c r="A35" s="55" t="s">
        <v>304</v>
      </c>
      <c r="B35" s="55"/>
      <c r="C35" s="56">
        <v>42979</v>
      </c>
      <c r="D35" s="55">
        <v>37</v>
      </c>
      <c r="E35" s="57">
        <v>837.81</v>
      </c>
      <c r="F35" s="58" t="s">
        <v>268</v>
      </c>
      <c r="G35" s="58" t="s">
        <v>303</v>
      </c>
    </row>
    <row r="36" spans="1:8" ht="90" hidden="1">
      <c r="A36" s="55" t="s">
        <v>304</v>
      </c>
      <c r="B36" s="55"/>
      <c r="C36" s="56">
        <v>42979</v>
      </c>
      <c r="D36" s="55">
        <v>39</v>
      </c>
      <c r="E36" s="57">
        <v>170.59</v>
      </c>
      <c r="F36" s="58" t="s">
        <v>268</v>
      </c>
      <c r="G36" s="58" t="s">
        <v>305</v>
      </c>
    </row>
    <row r="37" spans="1:8" ht="90">
      <c r="A37" s="55" t="s">
        <v>293</v>
      </c>
      <c r="B37" s="55">
        <v>225</v>
      </c>
      <c r="C37" s="56">
        <v>42990</v>
      </c>
      <c r="D37" s="55">
        <v>130</v>
      </c>
      <c r="E37" s="57">
        <v>280</v>
      </c>
      <c r="F37" s="58" t="s">
        <v>317</v>
      </c>
      <c r="G37" s="58" t="s">
        <v>316</v>
      </c>
    </row>
    <row r="38" spans="1:8" ht="90" hidden="1">
      <c r="A38" s="55" t="s">
        <v>307</v>
      </c>
      <c r="B38" s="55">
        <v>211</v>
      </c>
      <c r="C38" s="56">
        <v>42990</v>
      </c>
      <c r="D38" s="55">
        <v>131</v>
      </c>
      <c r="E38" s="57">
        <v>13915</v>
      </c>
      <c r="F38" s="58" t="s">
        <v>253</v>
      </c>
      <c r="G38" s="58" t="s">
        <v>319</v>
      </c>
    </row>
    <row r="39" spans="1:8" ht="90" hidden="1">
      <c r="A39" s="55" t="s">
        <v>307</v>
      </c>
      <c r="B39" s="55">
        <v>211</v>
      </c>
      <c r="C39" s="56">
        <v>42990</v>
      </c>
      <c r="D39" s="55">
        <v>132</v>
      </c>
      <c r="E39" s="57">
        <v>1870</v>
      </c>
      <c r="F39" s="58" t="s">
        <v>230</v>
      </c>
      <c r="G39" s="58" t="s">
        <v>320</v>
      </c>
    </row>
    <row r="40" spans="1:8" ht="144" hidden="1">
      <c r="A40" s="55" t="s">
        <v>306</v>
      </c>
      <c r="B40" s="55" t="s">
        <v>367</v>
      </c>
      <c r="C40" s="56">
        <v>42990</v>
      </c>
      <c r="D40" s="55">
        <v>134</v>
      </c>
      <c r="E40" s="57">
        <v>11896.76</v>
      </c>
      <c r="F40" s="58" t="s">
        <v>312</v>
      </c>
      <c r="G40" s="58" t="s">
        <v>318</v>
      </c>
    </row>
    <row r="41" spans="1:8" ht="90" hidden="1">
      <c r="A41" s="55" t="s">
        <v>322</v>
      </c>
      <c r="B41" s="55">
        <v>211</v>
      </c>
      <c r="C41" s="56">
        <v>42990</v>
      </c>
      <c r="D41" s="55">
        <v>40</v>
      </c>
      <c r="E41" s="57">
        <v>4756.75</v>
      </c>
      <c r="F41" s="58" t="s">
        <v>323</v>
      </c>
      <c r="G41" s="58" t="s">
        <v>321</v>
      </c>
    </row>
    <row r="42" spans="1:8" ht="108" hidden="1">
      <c r="A42" s="55" t="s">
        <v>235</v>
      </c>
      <c r="B42" s="55">
        <v>340</v>
      </c>
      <c r="C42" s="56">
        <v>42991</v>
      </c>
      <c r="D42" s="55">
        <v>41</v>
      </c>
      <c r="E42" s="57">
        <v>710</v>
      </c>
      <c r="F42" s="58" t="s">
        <v>325</v>
      </c>
      <c r="G42" s="58" t="s">
        <v>324</v>
      </c>
    </row>
    <row r="43" spans="1:8" ht="108">
      <c r="A43" s="55" t="s">
        <v>293</v>
      </c>
      <c r="B43" s="55">
        <v>221</v>
      </c>
      <c r="C43" s="56">
        <v>42997</v>
      </c>
      <c r="D43" s="55">
        <v>135</v>
      </c>
      <c r="E43" s="57">
        <v>1168.2</v>
      </c>
      <c r="F43" s="58" t="s">
        <v>292</v>
      </c>
      <c r="G43" s="58" t="s">
        <v>326</v>
      </c>
    </row>
    <row r="44" spans="1:8" ht="108.75" customHeight="1">
      <c r="A44" s="55" t="s">
        <v>293</v>
      </c>
      <c r="B44" s="55">
        <v>221</v>
      </c>
      <c r="C44" s="56">
        <v>42997</v>
      </c>
      <c r="D44" s="55">
        <v>136</v>
      </c>
      <c r="E44" s="57">
        <v>1580.13</v>
      </c>
      <c r="F44" s="58" t="s">
        <v>292</v>
      </c>
      <c r="G44" s="58" t="s">
        <v>327</v>
      </c>
    </row>
    <row r="45" spans="1:8" ht="114.75" customHeight="1">
      <c r="A45" s="55" t="s">
        <v>293</v>
      </c>
      <c r="B45" s="55">
        <v>221</v>
      </c>
      <c r="C45" s="56">
        <v>42997</v>
      </c>
      <c r="D45" s="55">
        <v>137</v>
      </c>
      <c r="E45" s="57">
        <v>44.6</v>
      </c>
      <c r="F45" s="58" t="s">
        <v>292</v>
      </c>
      <c r="G45" s="58" t="s">
        <v>328</v>
      </c>
    </row>
    <row r="46" spans="1:8" ht="99" hidden="1" customHeight="1">
      <c r="A46" s="55" t="s">
        <v>271</v>
      </c>
      <c r="B46" s="55">
        <v>340</v>
      </c>
      <c r="C46" s="56">
        <v>42997</v>
      </c>
      <c r="D46" s="55">
        <v>138</v>
      </c>
      <c r="E46" s="57">
        <v>869</v>
      </c>
      <c r="F46" s="58" t="s">
        <v>272</v>
      </c>
      <c r="G46" s="58" t="s">
        <v>329</v>
      </c>
      <c r="H46" t="s">
        <v>350</v>
      </c>
    </row>
    <row r="47" spans="1:8" ht="118.5" hidden="1" customHeight="1">
      <c r="A47" s="55" t="s">
        <v>235</v>
      </c>
      <c r="B47" s="55">
        <v>223</v>
      </c>
      <c r="C47" s="56">
        <v>42998</v>
      </c>
      <c r="D47" s="55">
        <v>42</v>
      </c>
      <c r="E47" s="57">
        <v>959.47</v>
      </c>
      <c r="F47" s="58" t="s">
        <v>330</v>
      </c>
      <c r="G47" s="58" t="s">
        <v>331</v>
      </c>
    </row>
    <row r="48" spans="1:8" ht="112.5" hidden="1" customHeight="1">
      <c r="A48" s="55" t="s">
        <v>307</v>
      </c>
      <c r="B48" s="55">
        <v>211</v>
      </c>
      <c r="C48" s="56">
        <v>42998</v>
      </c>
      <c r="D48" s="55">
        <v>141</v>
      </c>
      <c r="E48" s="57">
        <v>18099.990000000002</v>
      </c>
      <c r="F48" s="58" t="s">
        <v>251</v>
      </c>
      <c r="G48" s="58" t="s">
        <v>332</v>
      </c>
    </row>
    <row r="49" spans="1:8" ht="92.25" hidden="1" customHeight="1">
      <c r="A49" s="55" t="s">
        <v>307</v>
      </c>
      <c r="B49" s="55">
        <v>211</v>
      </c>
      <c r="C49" s="56">
        <v>42998</v>
      </c>
      <c r="D49" s="55">
        <v>142</v>
      </c>
      <c r="E49" s="57">
        <v>2903</v>
      </c>
      <c r="F49" s="58" t="s">
        <v>230</v>
      </c>
      <c r="G49" s="58" t="s">
        <v>265</v>
      </c>
    </row>
    <row r="50" spans="1:8" ht="96.75" hidden="1" customHeight="1">
      <c r="A50" s="55" t="s">
        <v>333</v>
      </c>
      <c r="B50" s="55">
        <v>211</v>
      </c>
      <c r="C50" s="56">
        <v>42999</v>
      </c>
      <c r="D50" s="55">
        <v>143</v>
      </c>
      <c r="E50" s="57">
        <v>18180</v>
      </c>
      <c r="F50" s="58" t="s">
        <v>254</v>
      </c>
      <c r="G50" s="58" t="s">
        <v>334</v>
      </c>
    </row>
    <row r="51" spans="1:8" ht="90" hidden="1">
      <c r="A51" s="55" t="s">
        <v>333</v>
      </c>
      <c r="B51" s="55">
        <v>211</v>
      </c>
      <c r="C51" s="56">
        <v>42999</v>
      </c>
      <c r="D51" s="55">
        <v>144</v>
      </c>
      <c r="E51" s="57">
        <v>2716</v>
      </c>
      <c r="F51" s="58" t="s">
        <v>230</v>
      </c>
      <c r="G51" s="58" t="s">
        <v>335</v>
      </c>
    </row>
    <row r="52" spans="1:8" ht="90" hidden="1">
      <c r="A52" s="55" t="s">
        <v>307</v>
      </c>
      <c r="B52" s="55">
        <v>211</v>
      </c>
      <c r="C52" s="56">
        <v>42999</v>
      </c>
      <c r="D52" s="55">
        <v>145</v>
      </c>
      <c r="E52" s="57">
        <v>10253.5</v>
      </c>
      <c r="F52" s="58" t="s">
        <v>251</v>
      </c>
      <c r="G52" s="58" t="s">
        <v>336</v>
      </c>
    </row>
    <row r="53" spans="1:8" ht="90" hidden="1">
      <c r="A53" s="55" t="s">
        <v>307</v>
      </c>
      <c r="B53" s="55">
        <v>211</v>
      </c>
      <c r="C53" s="56">
        <v>42999</v>
      </c>
      <c r="D53" s="55">
        <v>146</v>
      </c>
      <c r="E53" s="57">
        <v>2572</v>
      </c>
      <c r="F53" s="58" t="s">
        <v>230</v>
      </c>
      <c r="G53" s="58" t="s">
        <v>320</v>
      </c>
    </row>
    <row r="54" spans="1:8" ht="90" hidden="1">
      <c r="A54" s="55" t="s">
        <v>338</v>
      </c>
      <c r="B54" s="55">
        <v>211</v>
      </c>
      <c r="C54" s="56">
        <v>42999</v>
      </c>
      <c r="D54" s="55">
        <v>147</v>
      </c>
      <c r="E54" s="57">
        <v>6962.5</v>
      </c>
      <c r="F54" s="58" t="s">
        <v>251</v>
      </c>
      <c r="G54" s="58" t="s">
        <v>337</v>
      </c>
    </row>
    <row r="55" spans="1:8" ht="90" hidden="1">
      <c r="A55" s="55" t="s">
        <v>340</v>
      </c>
      <c r="B55" s="55">
        <v>211</v>
      </c>
      <c r="C55" s="56">
        <v>42999</v>
      </c>
      <c r="D55" s="55">
        <v>43</v>
      </c>
      <c r="E55" s="57">
        <v>4095.57</v>
      </c>
      <c r="F55" s="58" t="s">
        <v>323</v>
      </c>
      <c r="G55" s="58" t="s">
        <v>339</v>
      </c>
    </row>
    <row r="56" spans="1:8" ht="89.25" hidden="1" customHeight="1">
      <c r="A56" s="55" t="s">
        <v>340</v>
      </c>
      <c r="B56" s="55">
        <v>211</v>
      </c>
      <c r="C56" s="56">
        <v>42999</v>
      </c>
      <c r="D56" s="55">
        <v>44</v>
      </c>
      <c r="E56" s="57">
        <v>2071.3200000000002</v>
      </c>
      <c r="F56" s="58" t="s">
        <v>323</v>
      </c>
      <c r="G56" s="58" t="s">
        <v>341</v>
      </c>
    </row>
    <row r="57" spans="1:8" ht="101.25" hidden="1" customHeight="1">
      <c r="A57" s="55" t="s">
        <v>333</v>
      </c>
      <c r="B57" s="55">
        <v>211</v>
      </c>
      <c r="C57" s="56">
        <v>43000</v>
      </c>
      <c r="D57" s="55">
        <v>148</v>
      </c>
      <c r="E57" s="57">
        <v>18180</v>
      </c>
      <c r="F57" s="58" t="s">
        <v>254</v>
      </c>
      <c r="G57" s="58" t="s">
        <v>342</v>
      </c>
    </row>
    <row r="58" spans="1:8" ht="90" hidden="1">
      <c r="A58" s="55" t="s">
        <v>333</v>
      </c>
      <c r="B58" s="55">
        <v>211</v>
      </c>
      <c r="C58" s="56">
        <v>43000</v>
      </c>
      <c r="D58" s="55">
        <v>149</v>
      </c>
      <c r="E58" s="57">
        <v>2716</v>
      </c>
      <c r="F58" s="58" t="s">
        <v>230</v>
      </c>
      <c r="G58" s="58" t="s">
        <v>343</v>
      </c>
    </row>
    <row r="59" spans="1:8" ht="101.25" hidden="1" customHeight="1">
      <c r="A59" s="55" t="s">
        <v>271</v>
      </c>
      <c r="B59" s="55">
        <v>226</v>
      </c>
      <c r="C59" s="56">
        <v>43000</v>
      </c>
      <c r="D59" s="55">
        <v>150</v>
      </c>
      <c r="E59" s="57">
        <v>15674</v>
      </c>
      <c r="F59" s="58" t="s">
        <v>274</v>
      </c>
      <c r="G59" s="58" t="s">
        <v>344</v>
      </c>
    </row>
    <row r="60" spans="1:8" ht="90" hidden="1">
      <c r="A60" s="55" t="s">
        <v>271</v>
      </c>
      <c r="B60" s="55">
        <v>226</v>
      </c>
      <c r="C60" s="56">
        <v>43000</v>
      </c>
      <c r="D60" s="55">
        <v>151</v>
      </c>
      <c r="E60" s="57">
        <v>2342</v>
      </c>
      <c r="F60" s="58" t="s">
        <v>230</v>
      </c>
      <c r="G60" s="58" t="s">
        <v>345</v>
      </c>
    </row>
    <row r="61" spans="1:8" ht="90" hidden="1">
      <c r="A61" s="55" t="s">
        <v>322</v>
      </c>
      <c r="B61" s="55">
        <v>211</v>
      </c>
      <c r="C61" s="56">
        <v>43000</v>
      </c>
      <c r="D61" s="55">
        <v>45</v>
      </c>
      <c r="E61" s="57">
        <v>6781</v>
      </c>
      <c r="F61" s="58" t="s">
        <v>323</v>
      </c>
      <c r="G61" s="58" t="s">
        <v>346</v>
      </c>
    </row>
    <row r="62" spans="1:8" ht="90" hidden="1">
      <c r="A62" s="55" t="s">
        <v>271</v>
      </c>
      <c r="B62" s="55">
        <v>340</v>
      </c>
      <c r="C62" s="56">
        <v>43003</v>
      </c>
      <c r="D62" s="55">
        <v>152</v>
      </c>
      <c r="E62" s="57">
        <v>6084</v>
      </c>
      <c r="F62" s="58" t="s">
        <v>272</v>
      </c>
      <c r="G62" s="58" t="s">
        <v>347</v>
      </c>
      <c r="H62" t="s">
        <v>350</v>
      </c>
    </row>
    <row r="63" spans="1:8" ht="90" hidden="1">
      <c r="A63" s="55" t="s">
        <v>349</v>
      </c>
      <c r="B63" s="55">
        <v>211</v>
      </c>
      <c r="C63" s="56">
        <v>43003</v>
      </c>
      <c r="D63" s="55">
        <v>46</v>
      </c>
      <c r="E63" s="57">
        <v>16</v>
      </c>
      <c r="F63" s="58" t="s">
        <v>323</v>
      </c>
      <c r="G63" s="58" t="s">
        <v>348</v>
      </c>
    </row>
    <row r="64" spans="1:8" ht="90" hidden="1">
      <c r="A64" s="55" t="s">
        <v>271</v>
      </c>
      <c r="B64" s="55">
        <v>226</v>
      </c>
      <c r="C64" s="56">
        <v>43006</v>
      </c>
      <c r="D64" s="55">
        <v>155</v>
      </c>
      <c r="E64" s="57">
        <v>18.02</v>
      </c>
      <c r="F64" s="58" t="s">
        <v>289</v>
      </c>
      <c r="G64" s="58" t="s">
        <v>354</v>
      </c>
    </row>
    <row r="65" spans="1:8" ht="90" hidden="1">
      <c r="A65" s="55" t="s">
        <v>271</v>
      </c>
      <c r="B65" s="55">
        <v>226</v>
      </c>
      <c r="C65" s="56">
        <v>43006</v>
      </c>
      <c r="D65" s="55">
        <v>156</v>
      </c>
      <c r="E65" s="57">
        <v>18.02</v>
      </c>
      <c r="F65" s="58" t="s">
        <v>289</v>
      </c>
      <c r="G65" s="58" t="s">
        <v>355</v>
      </c>
    </row>
    <row r="66" spans="1:8" ht="72" hidden="1">
      <c r="A66" s="55" t="s">
        <v>239</v>
      </c>
      <c r="B66" s="55"/>
      <c r="C66" s="56">
        <v>43006</v>
      </c>
      <c r="D66" s="55">
        <v>157</v>
      </c>
      <c r="E66" s="57">
        <v>25.08</v>
      </c>
      <c r="F66" s="58" t="s">
        <v>289</v>
      </c>
      <c r="G66" s="58" t="s">
        <v>356</v>
      </c>
    </row>
    <row r="67" spans="1:8" ht="72" hidden="1">
      <c r="A67" s="55" t="s">
        <v>239</v>
      </c>
      <c r="B67" s="55"/>
      <c r="C67" s="56">
        <v>43006</v>
      </c>
      <c r="D67" s="55">
        <v>158</v>
      </c>
      <c r="E67" s="57">
        <v>25.07</v>
      </c>
      <c r="F67" s="58" t="s">
        <v>289</v>
      </c>
      <c r="G67" s="58" t="s">
        <v>357</v>
      </c>
    </row>
    <row r="68" spans="1:8" ht="108" hidden="1">
      <c r="A68" s="55" t="s">
        <v>239</v>
      </c>
      <c r="B68" s="55"/>
      <c r="C68" s="56">
        <v>43006</v>
      </c>
      <c r="D68" s="55">
        <v>159</v>
      </c>
      <c r="E68" s="57">
        <v>4370.42</v>
      </c>
      <c r="F68" s="58" t="s">
        <v>230</v>
      </c>
      <c r="G68" s="58" t="s">
        <v>358</v>
      </c>
    </row>
    <row r="69" spans="1:8" ht="108" hidden="1">
      <c r="A69" s="55" t="s">
        <v>302</v>
      </c>
      <c r="B69" s="55"/>
      <c r="C69" s="56">
        <v>43006</v>
      </c>
      <c r="D69" s="55">
        <v>160</v>
      </c>
      <c r="E69" s="57">
        <v>61.67</v>
      </c>
      <c r="F69" s="58" t="s">
        <v>230</v>
      </c>
      <c r="G69" s="58" t="s">
        <v>359</v>
      </c>
    </row>
    <row r="70" spans="1:8" ht="90" hidden="1">
      <c r="A70" s="55" t="s">
        <v>241</v>
      </c>
      <c r="B70" s="55"/>
      <c r="C70" s="56">
        <v>43006</v>
      </c>
      <c r="D70" s="55">
        <v>161</v>
      </c>
      <c r="E70" s="57">
        <v>678.76</v>
      </c>
      <c r="F70" s="58" t="s">
        <v>230</v>
      </c>
      <c r="G70" s="58" t="s">
        <v>360</v>
      </c>
    </row>
    <row r="71" spans="1:8" ht="90" hidden="1">
      <c r="A71" s="55" t="s">
        <v>241</v>
      </c>
      <c r="B71" s="55"/>
      <c r="C71" s="56">
        <v>43006</v>
      </c>
      <c r="D71" s="55">
        <v>162</v>
      </c>
      <c r="E71" s="57">
        <v>125.52</v>
      </c>
      <c r="F71" s="58" t="s">
        <v>230</v>
      </c>
      <c r="G71" s="58" t="s">
        <v>361</v>
      </c>
    </row>
    <row r="72" spans="1:8" ht="180" hidden="1">
      <c r="A72" s="55" t="s">
        <v>306</v>
      </c>
      <c r="B72" s="55" t="s">
        <v>367</v>
      </c>
      <c r="C72" s="56">
        <v>43007</v>
      </c>
      <c r="D72" s="55">
        <v>163</v>
      </c>
      <c r="E72" s="57">
        <v>11896.76</v>
      </c>
      <c r="F72" s="58" t="s">
        <v>362</v>
      </c>
      <c r="G72" s="58" t="s">
        <v>318</v>
      </c>
    </row>
    <row r="73" spans="1:8" ht="72" hidden="1">
      <c r="A73" s="55" t="s">
        <v>239</v>
      </c>
      <c r="B73" s="55"/>
      <c r="C73" s="56">
        <v>43007</v>
      </c>
      <c r="D73" s="55">
        <v>164</v>
      </c>
      <c r="E73" s="57">
        <v>64.19</v>
      </c>
      <c r="F73" s="58" t="s">
        <v>289</v>
      </c>
      <c r="G73" s="58" t="s">
        <v>365</v>
      </c>
    </row>
    <row r="74" spans="1:8" ht="72" hidden="1">
      <c r="A74" s="55" t="s">
        <v>239</v>
      </c>
      <c r="B74" s="55"/>
      <c r="C74" s="56">
        <v>43007</v>
      </c>
      <c r="D74" s="55">
        <v>165</v>
      </c>
      <c r="E74" s="57">
        <v>71.150000000000006</v>
      </c>
      <c r="F74" s="58" t="s">
        <v>289</v>
      </c>
      <c r="G74" s="58" t="s">
        <v>366</v>
      </c>
    </row>
    <row r="75" spans="1:8" ht="90" hidden="1">
      <c r="A75" s="55" t="s">
        <v>271</v>
      </c>
      <c r="B75" s="55">
        <v>340</v>
      </c>
      <c r="C75" s="56">
        <v>43007</v>
      </c>
      <c r="D75" s="55">
        <v>166</v>
      </c>
      <c r="E75" s="57">
        <v>6992</v>
      </c>
      <c r="F75" s="58" t="s">
        <v>272</v>
      </c>
      <c r="G75" s="58" t="s">
        <v>363</v>
      </c>
      <c r="H75" t="s">
        <v>364</v>
      </c>
    </row>
    <row r="76" spans="1:8" ht="94.5" hidden="1" customHeight="1">
      <c r="A76" s="108" t="s">
        <v>307</v>
      </c>
      <c r="B76" s="108">
        <v>211</v>
      </c>
      <c r="C76" s="109">
        <v>43017</v>
      </c>
      <c r="D76" s="108">
        <v>167</v>
      </c>
      <c r="E76" s="110">
        <v>17216</v>
      </c>
      <c r="F76" s="111" t="s">
        <v>251</v>
      </c>
      <c r="G76" s="111" t="s">
        <v>368</v>
      </c>
    </row>
    <row r="77" spans="1:8" ht="98.25" hidden="1" customHeight="1">
      <c r="A77" s="108" t="s">
        <v>307</v>
      </c>
      <c r="B77" s="108">
        <v>211</v>
      </c>
      <c r="C77" s="109">
        <v>43017</v>
      </c>
      <c r="D77" s="108">
        <v>168</v>
      </c>
      <c r="E77" s="110">
        <v>13915</v>
      </c>
      <c r="F77" s="111" t="s">
        <v>253</v>
      </c>
      <c r="G77" s="111" t="s">
        <v>369</v>
      </c>
    </row>
    <row r="78" spans="1:8" ht="108" hidden="1" customHeight="1">
      <c r="A78" s="108" t="s">
        <v>271</v>
      </c>
      <c r="B78" s="108">
        <v>211</v>
      </c>
      <c r="C78" s="109">
        <v>43017</v>
      </c>
      <c r="D78" s="108">
        <v>169</v>
      </c>
      <c r="E78" s="110">
        <v>7837</v>
      </c>
      <c r="F78" s="111" t="s">
        <v>274</v>
      </c>
      <c r="G78" s="111" t="s">
        <v>370</v>
      </c>
    </row>
    <row r="79" spans="1:8" ht="90" hidden="1">
      <c r="A79" s="108" t="s">
        <v>307</v>
      </c>
      <c r="B79" s="108">
        <v>211</v>
      </c>
      <c r="C79" s="109">
        <v>43017</v>
      </c>
      <c r="D79" s="108">
        <v>170</v>
      </c>
      <c r="E79" s="110">
        <v>1870</v>
      </c>
      <c r="F79" s="111" t="s">
        <v>230</v>
      </c>
      <c r="G79" s="111" t="s">
        <v>371</v>
      </c>
      <c r="H79" t="s">
        <v>372</v>
      </c>
    </row>
    <row r="80" spans="1:8" ht="90" hidden="1">
      <c r="A80" s="108" t="s">
        <v>307</v>
      </c>
      <c r="B80" s="108">
        <v>211</v>
      </c>
      <c r="C80" s="109">
        <v>43017</v>
      </c>
      <c r="D80" s="108">
        <v>171</v>
      </c>
      <c r="E80" s="110">
        <v>2572</v>
      </c>
      <c r="F80" s="111" t="s">
        <v>230</v>
      </c>
      <c r="G80" s="111" t="s">
        <v>371</v>
      </c>
      <c r="H80" t="s">
        <v>373</v>
      </c>
    </row>
    <row r="81" spans="1:8" ht="90" hidden="1">
      <c r="A81" s="108" t="s">
        <v>271</v>
      </c>
      <c r="B81" s="108">
        <v>211</v>
      </c>
      <c r="C81" s="109">
        <v>43017</v>
      </c>
      <c r="D81" s="108">
        <v>172</v>
      </c>
      <c r="E81" s="110">
        <v>1171</v>
      </c>
      <c r="F81" s="111" t="s">
        <v>230</v>
      </c>
      <c r="G81" s="111" t="s">
        <v>375</v>
      </c>
      <c r="H81" t="s">
        <v>374</v>
      </c>
    </row>
    <row r="82" spans="1:8" ht="91.5" hidden="1" customHeight="1">
      <c r="A82" s="108" t="s">
        <v>340</v>
      </c>
      <c r="B82" s="108">
        <v>211</v>
      </c>
      <c r="C82" s="109">
        <v>43017</v>
      </c>
      <c r="D82" s="108">
        <v>47</v>
      </c>
      <c r="E82" s="110">
        <v>8860.32</v>
      </c>
      <c r="F82" s="111" t="s">
        <v>323</v>
      </c>
      <c r="G82" s="111" t="s">
        <v>376</v>
      </c>
    </row>
    <row r="83" spans="1:8" ht="97.5" hidden="1" customHeight="1">
      <c r="A83" s="108" t="s">
        <v>271</v>
      </c>
      <c r="B83" s="108">
        <v>340</v>
      </c>
      <c r="C83" s="109">
        <v>43021</v>
      </c>
      <c r="D83" s="108">
        <v>173</v>
      </c>
      <c r="E83" s="110">
        <v>7339</v>
      </c>
      <c r="F83" s="111" t="s">
        <v>272</v>
      </c>
      <c r="G83" s="111" t="s">
        <v>441</v>
      </c>
    </row>
    <row r="84" spans="1:8" ht="90" hidden="1" customHeight="1">
      <c r="A84" s="108" t="s">
        <v>271</v>
      </c>
      <c r="B84" s="108">
        <v>211</v>
      </c>
      <c r="C84" s="109">
        <v>43025</v>
      </c>
      <c r="D84" s="108">
        <v>174</v>
      </c>
      <c r="E84" s="110">
        <v>7489.32</v>
      </c>
      <c r="F84" s="111" t="s">
        <v>274</v>
      </c>
      <c r="G84" s="111" t="s">
        <v>442</v>
      </c>
    </row>
    <row r="85" spans="1:8" ht="90" hidden="1">
      <c r="A85" s="108" t="s">
        <v>271</v>
      </c>
      <c r="B85" s="108">
        <v>211</v>
      </c>
      <c r="C85" s="109">
        <v>43025</v>
      </c>
      <c r="D85" s="108">
        <v>175</v>
      </c>
      <c r="E85" s="110">
        <v>1119</v>
      </c>
      <c r="F85" s="111" t="s">
        <v>230</v>
      </c>
      <c r="G85" s="111" t="s">
        <v>443</v>
      </c>
    </row>
    <row r="86" spans="1:8" ht="108">
      <c r="A86" s="108" t="s">
        <v>293</v>
      </c>
      <c r="B86" s="108">
        <v>221</v>
      </c>
      <c r="C86" s="109">
        <v>43026</v>
      </c>
      <c r="D86" s="108">
        <v>178</v>
      </c>
      <c r="E86" s="110">
        <v>1168.2</v>
      </c>
      <c r="F86" s="111" t="s">
        <v>292</v>
      </c>
      <c r="G86" s="111" t="s">
        <v>444</v>
      </c>
    </row>
    <row r="87" spans="1:8" ht="108.75" customHeight="1">
      <c r="A87" s="108" t="s">
        <v>293</v>
      </c>
      <c r="B87" s="108">
        <v>221</v>
      </c>
      <c r="C87" s="109">
        <v>43026</v>
      </c>
      <c r="D87" s="108">
        <v>179</v>
      </c>
      <c r="E87" s="110">
        <v>1521.79</v>
      </c>
      <c r="F87" s="111" t="s">
        <v>292</v>
      </c>
      <c r="G87" s="111" t="s">
        <v>445</v>
      </c>
    </row>
    <row r="88" spans="1:8" ht="111" customHeight="1">
      <c r="A88" s="108" t="s">
        <v>293</v>
      </c>
      <c r="B88" s="108">
        <v>221</v>
      </c>
      <c r="C88" s="109">
        <v>43026</v>
      </c>
      <c r="D88" s="108">
        <v>180</v>
      </c>
      <c r="E88" s="110">
        <v>53.94</v>
      </c>
      <c r="F88" s="111" t="s">
        <v>292</v>
      </c>
      <c r="G88" s="111" t="s">
        <v>446</v>
      </c>
    </row>
    <row r="89" spans="1:8" ht="90" hidden="1">
      <c r="A89" s="108" t="s">
        <v>271</v>
      </c>
      <c r="B89" s="108">
        <v>340</v>
      </c>
      <c r="C89" s="109">
        <v>43027</v>
      </c>
      <c r="D89" s="108">
        <v>176</v>
      </c>
      <c r="E89" s="110">
        <v>7912</v>
      </c>
      <c r="F89" s="111" t="s">
        <v>379</v>
      </c>
      <c r="G89" s="111" t="s">
        <v>447</v>
      </c>
    </row>
    <row r="90" spans="1:8" ht="90" hidden="1">
      <c r="A90" s="108" t="s">
        <v>271</v>
      </c>
      <c r="B90" s="108">
        <v>340</v>
      </c>
      <c r="C90" s="109">
        <v>43027</v>
      </c>
      <c r="D90" s="108">
        <v>177</v>
      </c>
      <c r="E90" s="110">
        <v>5888</v>
      </c>
      <c r="F90" s="111" t="s">
        <v>379</v>
      </c>
      <c r="G90" s="111" t="s">
        <v>448</v>
      </c>
    </row>
    <row r="91" spans="1:8" ht="87" hidden="1" customHeight="1">
      <c r="A91" s="108" t="s">
        <v>271</v>
      </c>
      <c r="B91" s="108">
        <v>340</v>
      </c>
      <c r="C91" s="109">
        <v>43028</v>
      </c>
      <c r="D91" s="108">
        <v>181</v>
      </c>
      <c r="E91" s="110">
        <v>2570</v>
      </c>
      <c r="F91" s="111" t="s">
        <v>380</v>
      </c>
      <c r="G91" s="111" t="s">
        <v>449</v>
      </c>
    </row>
    <row r="92" spans="1:8" ht="90" hidden="1">
      <c r="A92" s="108" t="s">
        <v>302</v>
      </c>
      <c r="B92" s="108"/>
      <c r="C92" s="109">
        <v>43028</v>
      </c>
      <c r="D92" s="108">
        <v>183</v>
      </c>
      <c r="E92" s="110">
        <v>771.74</v>
      </c>
      <c r="F92" s="111" t="s">
        <v>230</v>
      </c>
      <c r="G92" s="111" t="s">
        <v>450</v>
      </c>
    </row>
    <row r="93" spans="1:8" ht="90" hidden="1">
      <c r="A93" s="108" t="s">
        <v>302</v>
      </c>
      <c r="B93" s="108"/>
      <c r="C93" s="109">
        <v>43028</v>
      </c>
      <c r="D93" s="108">
        <v>184</v>
      </c>
      <c r="E93" s="110">
        <v>2626</v>
      </c>
      <c r="F93" s="111" t="s">
        <v>230</v>
      </c>
      <c r="G93" s="111" t="s">
        <v>451</v>
      </c>
    </row>
    <row r="94" spans="1:8" ht="90" hidden="1">
      <c r="A94" s="108" t="s">
        <v>302</v>
      </c>
      <c r="B94" s="108"/>
      <c r="C94" s="109">
        <v>43028</v>
      </c>
      <c r="D94" s="108">
        <v>185</v>
      </c>
      <c r="E94" s="110">
        <v>170.57</v>
      </c>
      <c r="F94" s="111" t="s">
        <v>230</v>
      </c>
      <c r="G94" s="111" t="s">
        <v>452</v>
      </c>
    </row>
    <row r="95" spans="1:8" ht="126">
      <c r="A95" s="108" t="s">
        <v>293</v>
      </c>
      <c r="B95" s="108">
        <v>225</v>
      </c>
      <c r="C95" s="109">
        <v>43028</v>
      </c>
      <c r="D95" s="108">
        <v>187</v>
      </c>
      <c r="E95" s="110">
        <v>3000</v>
      </c>
      <c r="F95" s="111" t="s">
        <v>454</v>
      </c>
      <c r="G95" s="111" t="s">
        <v>453</v>
      </c>
    </row>
    <row r="96" spans="1:8" ht="126.75" customHeight="1">
      <c r="A96" s="108" t="s">
        <v>293</v>
      </c>
      <c r="B96" s="108">
        <v>225</v>
      </c>
      <c r="C96" s="109">
        <v>43028</v>
      </c>
      <c r="D96" s="108">
        <v>188</v>
      </c>
      <c r="E96" s="110">
        <v>3000</v>
      </c>
      <c r="F96" s="111" t="s">
        <v>454</v>
      </c>
      <c r="G96" s="111" t="s">
        <v>455</v>
      </c>
    </row>
    <row r="97" spans="1:7" ht="90" hidden="1">
      <c r="A97" s="108" t="s">
        <v>302</v>
      </c>
      <c r="B97" s="108"/>
      <c r="C97" s="109">
        <v>43028</v>
      </c>
      <c r="D97" s="108">
        <v>189</v>
      </c>
      <c r="E97" s="110">
        <v>178.9</v>
      </c>
      <c r="F97" s="111" t="s">
        <v>230</v>
      </c>
      <c r="G97" s="111" t="s">
        <v>456</v>
      </c>
    </row>
    <row r="98" spans="1:7" ht="108" hidden="1">
      <c r="A98" s="108" t="s">
        <v>308</v>
      </c>
      <c r="B98" s="108">
        <v>225</v>
      </c>
      <c r="C98" s="109">
        <v>43028</v>
      </c>
      <c r="D98" s="108">
        <v>48</v>
      </c>
      <c r="E98" s="110">
        <v>4000</v>
      </c>
      <c r="F98" s="111" t="s">
        <v>377</v>
      </c>
      <c r="G98" s="111" t="s">
        <v>457</v>
      </c>
    </row>
    <row r="99" spans="1:7" ht="108" hidden="1">
      <c r="A99" s="108" t="s">
        <v>235</v>
      </c>
      <c r="B99" s="108">
        <v>223</v>
      </c>
      <c r="C99" s="109">
        <v>43028</v>
      </c>
      <c r="D99" s="108">
        <v>49</v>
      </c>
      <c r="E99" s="110">
        <v>325.79000000000002</v>
      </c>
      <c r="F99" s="111" t="s">
        <v>236</v>
      </c>
      <c r="G99" s="111" t="s">
        <v>458</v>
      </c>
    </row>
    <row r="100" spans="1:7" ht="108" hidden="1">
      <c r="A100" s="108" t="s">
        <v>302</v>
      </c>
      <c r="B100" s="108">
        <v>290</v>
      </c>
      <c r="C100" s="109">
        <v>43028</v>
      </c>
      <c r="D100" s="108">
        <v>190</v>
      </c>
      <c r="E100" s="110">
        <v>1.71</v>
      </c>
      <c r="F100" s="111" t="s">
        <v>289</v>
      </c>
      <c r="G100" s="111" t="s">
        <v>459</v>
      </c>
    </row>
    <row r="101" spans="1:7" ht="90" hidden="1">
      <c r="A101" s="108" t="s">
        <v>302</v>
      </c>
      <c r="B101" s="108"/>
      <c r="C101" s="109">
        <v>43028</v>
      </c>
      <c r="D101" s="108">
        <v>191</v>
      </c>
      <c r="E101" s="110">
        <v>1250</v>
      </c>
      <c r="F101" s="111" t="s">
        <v>230</v>
      </c>
      <c r="G101" s="111" t="s">
        <v>460</v>
      </c>
    </row>
    <row r="102" spans="1:7" ht="77.25" customHeight="1">
      <c r="A102" s="108" t="s">
        <v>293</v>
      </c>
      <c r="B102" s="108">
        <v>225</v>
      </c>
      <c r="C102" s="109">
        <v>43034</v>
      </c>
      <c r="D102" s="108">
        <v>192</v>
      </c>
      <c r="E102" s="110">
        <v>480</v>
      </c>
      <c r="F102" s="111" t="s">
        <v>317</v>
      </c>
      <c r="G102" s="111" t="s">
        <v>461</v>
      </c>
    </row>
    <row r="103" spans="1:7" ht="108" hidden="1">
      <c r="A103" s="108" t="s">
        <v>271</v>
      </c>
      <c r="B103" s="108"/>
      <c r="C103" s="109">
        <v>43034</v>
      </c>
      <c r="D103" s="108">
        <v>193</v>
      </c>
      <c r="E103" s="110">
        <v>6300</v>
      </c>
      <c r="F103" s="111" t="s">
        <v>463</v>
      </c>
      <c r="G103" s="111" t="s">
        <v>462</v>
      </c>
    </row>
    <row r="104" spans="1:7" ht="90" hidden="1">
      <c r="A104" s="108" t="s">
        <v>271</v>
      </c>
      <c r="B104" s="108"/>
      <c r="C104" s="109">
        <v>43034</v>
      </c>
      <c r="D104" s="108">
        <v>194</v>
      </c>
      <c r="E104" s="110">
        <v>18.02</v>
      </c>
      <c r="F104" s="111" t="s">
        <v>289</v>
      </c>
      <c r="G104" s="111" t="s">
        <v>464</v>
      </c>
    </row>
    <row r="105" spans="1:7" ht="90" hidden="1">
      <c r="A105" s="108" t="s">
        <v>302</v>
      </c>
      <c r="B105" s="108"/>
      <c r="C105" s="109">
        <v>43039</v>
      </c>
      <c r="D105" s="108">
        <v>195</v>
      </c>
      <c r="E105" s="110">
        <v>200</v>
      </c>
      <c r="F105" s="111" t="s">
        <v>230</v>
      </c>
      <c r="G105" s="111" t="s">
        <v>465</v>
      </c>
    </row>
    <row r="106" spans="1:7" ht="90" hidden="1">
      <c r="A106" s="32" t="s">
        <v>307</v>
      </c>
      <c r="B106" s="32">
        <v>211</v>
      </c>
      <c r="C106" s="60">
        <v>43040</v>
      </c>
      <c r="D106" s="32">
        <v>196</v>
      </c>
      <c r="E106" s="36">
        <v>2572</v>
      </c>
      <c r="F106" s="34" t="s">
        <v>230</v>
      </c>
      <c r="G106" s="34" t="s">
        <v>466</v>
      </c>
    </row>
    <row r="107" spans="1:7" ht="90" hidden="1">
      <c r="A107" s="32" t="s">
        <v>307</v>
      </c>
      <c r="B107" s="32">
        <v>211</v>
      </c>
      <c r="C107" s="60">
        <v>43040</v>
      </c>
      <c r="D107" s="32">
        <v>199</v>
      </c>
      <c r="E107" s="36">
        <v>2572</v>
      </c>
      <c r="F107" s="34" t="s">
        <v>230</v>
      </c>
      <c r="G107" s="34" t="s">
        <v>467</v>
      </c>
    </row>
    <row r="108" spans="1:7" ht="90" hidden="1">
      <c r="A108" s="32" t="s">
        <v>307</v>
      </c>
      <c r="B108" s="32">
        <v>211</v>
      </c>
      <c r="C108" s="60">
        <v>43040</v>
      </c>
      <c r="D108" s="32">
        <v>200</v>
      </c>
      <c r="E108" s="36">
        <v>13915</v>
      </c>
      <c r="F108" s="34" t="s">
        <v>253</v>
      </c>
      <c r="G108" s="34" t="s">
        <v>468</v>
      </c>
    </row>
    <row r="109" spans="1:7" ht="90" hidden="1">
      <c r="A109" s="32" t="s">
        <v>307</v>
      </c>
      <c r="B109" s="32">
        <v>211</v>
      </c>
      <c r="C109" s="60">
        <v>43040</v>
      </c>
      <c r="D109" s="32">
        <v>201</v>
      </c>
      <c r="E109" s="36">
        <v>1870</v>
      </c>
      <c r="F109" s="34" t="s">
        <v>230</v>
      </c>
      <c r="G109" s="34" t="s">
        <v>467</v>
      </c>
    </row>
    <row r="110" spans="1:7" ht="90" hidden="1">
      <c r="A110" s="32" t="s">
        <v>333</v>
      </c>
      <c r="B110" s="32">
        <v>211</v>
      </c>
      <c r="C110" s="60">
        <v>43040</v>
      </c>
      <c r="D110" s="32">
        <v>202</v>
      </c>
      <c r="E110" s="36">
        <v>18180</v>
      </c>
      <c r="F110" s="34" t="s">
        <v>254</v>
      </c>
      <c r="G110" s="34" t="s">
        <v>469</v>
      </c>
    </row>
    <row r="111" spans="1:7" ht="90" hidden="1">
      <c r="A111" s="32" t="s">
        <v>333</v>
      </c>
      <c r="B111" s="32">
        <v>211</v>
      </c>
      <c r="C111" s="60">
        <v>43040</v>
      </c>
      <c r="D111" s="32">
        <v>203</v>
      </c>
      <c r="E111" s="36">
        <v>2716</v>
      </c>
      <c r="F111" s="34" t="s">
        <v>230</v>
      </c>
      <c r="G111" s="34" t="s">
        <v>470</v>
      </c>
    </row>
    <row r="112" spans="1:7" ht="108" hidden="1">
      <c r="A112" s="32" t="s">
        <v>472</v>
      </c>
      <c r="B112" s="32">
        <v>211</v>
      </c>
      <c r="C112" s="60">
        <v>43040</v>
      </c>
      <c r="D112" s="32">
        <v>204</v>
      </c>
      <c r="E112" s="36">
        <v>11519</v>
      </c>
      <c r="F112" s="34" t="s">
        <v>251</v>
      </c>
      <c r="G112" s="34" t="s">
        <v>471</v>
      </c>
    </row>
    <row r="113" spans="1:7" ht="90" hidden="1">
      <c r="A113" s="32" t="s">
        <v>307</v>
      </c>
      <c r="B113" s="32">
        <v>211</v>
      </c>
      <c r="C113" s="60">
        <v>43040</v>
      </c>
      <c r="D113" s="32">
        <v>205</v>
      </c>
      <c r="E113" s="36">
        <v>5697</v>
      </c>
      <c r="F113" s="34" t="s">
        <v>251</v>
      </c>
      <c r="G113" s="34" t="s">
        <v>473</v>
      </c>
    </row>
    <row r="114" spans="1:7" ht="108" hidden="1">
      <c r="A114" s="107" t="s">
        <v>271</v>
      </c>
      <c r="C114" s="60">
        <v>43040</v>
      </c>
      <c r="D114" s="32">
        <v>211</v>
      </c>
      <c r="E114" s="36">
        <v>43000</v>
      </c>
      <c r="F114" s="34" t="s">
        <v>230</v>
      </c>
      <c r="G114" s="34" t="s">
        <v>474</v>
      </c>
    </row>
    <row r="115" spans="1:7" ht="108" hidden="1">
      <c r="A115" s="107" t="s">
        <v>271</v>
      </c>
      <c r="C115" s="60">
        <v>43040</v>
      </c>
      <c r="D115" s="32">
        <v>212</v>
      </c>
      <c r="E115" s="36">
        <v>10000</v>
      </c>
      <c r="F115" s="34" t="s">
        <v>230</v>
      </c>
      <c r="G115" s="34" t="s">
        <v>475</v>
      </c>
    </row>
    <row r="116" spans="1:7" ht="90" hidden="1">
      <c r="A116" s="32" t="s">
        <v>302</v>
      </c>
      <c r="C116" s="60">
        <v>43041</v>
      </c>
      <c r="D116" s="32">
        <v>213</v>
      </c>
      <c r="E116" s="36">
        <v>3137.95</v>
      </c>
      <c r="F116" s="34" t="s">
        <v>230</v>
      </c>
      <c r="G116" s="34" t="s">
        <v>476</v>
      </c>
    </row>
    <row r="117" spans="1:7" ht="90" hidden="1">
      <c r="A117" s="32" t="s">
        <v>302</v>
      </c>
      <c r="C117" s="60">
        <v>43041</v>
      </c>
      <c r="D117" s="32">
        <v>214</v>
      </c>
      <c r="E117" s="36">
        <v>765.01</v>
      </c>
      <c r="F117" s="34" t="s">
        <v>230</v>
      </c>
      <c r="G117" s="34" t="s">
        <v>477</v>
      </c>
    </row>
    <row r="118" spans="1:7" ht="90" hidden="1">
      <c r="A118" s="32" t="s">
        <v>340</v>
      </c>
      <c r="B118" s="32">
        <v>211</v>
      </c>
      <c r="C118" s="60">
        <v>43041</v>
      </c>
      <c r="D118" s="32">
        <v>50</v>
      </c>
      <c r="E118" s="36">
        <v>7000</v>
      </c>
      <c r="F118" s="34" t="s">
        <v>323</v>
      </c>
      <c r="G118" s="34" t="s">
        <v>478</v>
      </c>
    </row>
    <row r="119" spans="1:7" ht="90" hidden="1">
      <c r="A119" s="32" t="s">
        <v>304</v>
      </c>
      <c r="C119" s="60">
        <v>43042</v>
      </c>
      <c r="D119" s="32">
        <v>51</v>
      </c>
      <c r="E119" s="36">
        <v>914.98</v>
      </c>
      <c r="F119" s="34" t="s">
        <v>268</v>
      </c>
      <c r="G119" s="34" t="s">
        <v>479</v>
      </c>
    </row>
    <row r="120" spans="1:7" ht="90" hidden="1">
      <c r="A120" s="32" t="s">
        <v>304</v>
      </c>
      <c r="C120" s="60">
        <v>43042</v>
      </c>
      <c r="D120" s="32">
        <v>52</v>
      </c>
      <c r="E120" s="36">
        <v>170.94</v>
      </c>
      <c r="F120" s="34" t="s">
        <v>268</v>
      </c>
      <c r="G120" s="34" t="s">
        <v>480</v>
      </c>
    </row>
    <row r="121" spans="1:7" ht="90" hidden="1">
      <c r="A121" s="32" t="s">
        <v>340</v>
      </c>
      <c r="B121" s="32">
        <v>211</v>
      </c>
      <c r="C121" s="60">
        <v>43046</v>
      </c>
      <c r="D121" s="32">
        <v>53</v>
      </c>
      <c r="E121" s="36">
        <v>1892.44</v>
      </c>
      <c r="F121" s="34" t="s">
        <v>323</v>
      </c>
      <c r="G121" s="34" t="s">
        <v>478</v>
      </c>
    </row>
    <row r="122" spans="1:7" ht="108" hidden="1">
      <c r="A122" s="32" t="s">
        <v>235</v>
      </c>
      <c r="B122" s="32">
        <v>225</v>
      </c>
      <c r="C122" s="60">
        <v>43046</v>
      </c>
      <c r="D122" s="32">
        <v>54</v>
      </c>
      <c r="E122" s="36">
        <v>52.65</v>
      </c>
      <c r="F122" s="34" t="s">
        <v>222</v>
      </c>
      <c r="G122" s="34" t="s">
        <v>481</v>
      </c>
    </row>
    <row r="123" spans="1:7" ht="108" hidden="1">
      <c r="A123" s="32" t="s">
        <v>333</v>
      </c>
      <c r="B123" s="32">
        <v>211</v>
      </c>
      <c r="C123" s="60">
        <v>43046</v>
      </c>
      <c r="D123" s="32">
        <v>215</v>
      </c>
      <c r="E123" s="36">
        <v>18536.48</v>
      </c>
      <c r="F123" s="34" t="s">
        <v>254</v>
      </c>
      <c r="G123" s="34" t="s">
        <v>482</v>
      </c>
    </row>
    <row r="124" spans="1:7" ht="90" hidden="1">
      <c r="A124" s="32" t="s">
        <v>333</v>
      </c>
      <c r="B124" s="32">
        <v>211</v>
      </c>
      <c r="C124" s="60">
        <v>43046</v>
      </c>
      <c r="D124" s="32">
        <v>216</v>
      </c>
      <c r="E124" s="36">
        <v>2769</v>
      </c>
      <c r="F124" s="34" t="s">
        <v>230</v>
      </c>
      <c r="G124" s="34" t="s">
        <v>483</v>
      </c>
    </row>
    <row r="125" spans="1:7" ht="72" hidden="1">
      <c r="A125" s="32" t="s">
        <v>239</v>
      </c>
      <c r="B125" s="32">
        <v>213</v>
      </c>
      <c r="C125" s="60">
        <v>43046</v>
      </c>
      <c r="D125" s="32">
        <v>217</v>
      </c>
      <c r="E125" s="36">
        <v>25.07</v>
      </c>
      <c r="F125" s="34" t="s">
        <v>289</v>
      </c>
      <c r="G125" s="34" t="s">
        <v>484</v>
      </c>
    </row>
    <row r="126" spans="1:7" ht="72" hidden="1">
      <c r="A126" s="32" t="s">
        <v>239</v>
      </c>
      <c r="B126" s="32">
        <v>213</v>
      </c>
      <c r="C126" s="60">
        <v>43046</v>
      </c>
      <c r="D126" s="32">
        <v>218</v>
      </c>
      <c r="E126" s="36">
        <v>25.57</v>
      </c>
      <c r="F126" s="34" t="s">
        <v>289</v>
      </c>
      <c r="G126" s="34" t="s">
        <v>485</v>
      </c>
    </row>
    <row r="127" spans="1:7" ht="72" hidden="1">
      <c r="A127" s="32" t="s">
        <v>241</v>
      </c>
      <c r="B127" s="32">
        <v>213</v>
      </c>
      <c r="C127" s="60">
        <v>43046</v>
      </c>
      <c r="D127" s="32">
        <v>219</v>
      </c>
      <c r="E127" s="36">
        <v>31.57</v>
      </c>
      <c r="F127" s="34" t="s">
        <v>289</v>
      </c>
      <c r="G127" s="34" t="s">
        <v>486</v>
      </c>
    </row>
    <row r="128" spans="1:7" ht="72" hidden="1">
      <c r="A128" s="32" t="s">
        <v>241</v>
      </c>
      <c r="B128" s="32">
        <v>213</v>
      </c>
      <c r="C128" s="60">
        <v>43046</v>
      </c>
      <c r="D128" s="32">
        <v>220</v>
      </c>
      <c r="E128" s="36">
        <v>31.57</v>
      </c>
      <c r="F128" s="34" t="s">
        <v>289</v>
      </c>
      <c r="G128" s="34" t="s">
        <v>487</v>
      </c>
    </row>
    <row r="129" spans="1:7" ht="72" hidden="1">
      <c r="A129" s="32" t="s">
        <v>241</v>
      </c>
      <c r="B129" s="32">
        <v>213</v>
      </c>
      <c r="C129" s="60">
        <v>43046</v>
      </c>
      <c r="D129" s="32">
        <v>221</v>
      </c>
      <c r="E129" s="36">
        <v>39.58</v>
      </c>
      <c r="F129" s="34" t="s">
        <v>289</v>
      </c>
      <c r="G129" s="34" t="s">
        <v>486</v>
      </c>
    </row>
    <row r="130" spans="1:7" ht="72" hidden="1">
      <c r="A130" s="32" t="s">
        <v>241</v>
      </c>
      <c r="B130" s="32">
        <v>213</v>
      </c>
      <c r="C130" s="60">
        <v>43046</v>
      </c>
      <c r="D130" s="32">
        <v>222</v>
      </c>
      <c r="E130" s="36">
        <v>39.58</v>
      </c>
      <c r="F130" s="34" t="s">
        <v>289</v>
      </c>
      <c r="G130" s="34" t="s">
        <v>487</v>
      </c>
    </row>
    <row r="131" spans="1:7" ht="90" hidden="1">
      <c r="A131" s="32" t="s">
        <v>302</v>
      </c>
      <c r="C131" s="60">
        <v>43060</v>
      </c>
      <c r="D131" s="32">
        <v>223</v>
      </c>
      <c r="E131" s="36">
        <v>730.81</v>
      </c>
      <c r="F131" s="34" t="s">
        <v>230</v>
      </c>
      <c r="G131" s="34" t="s">
        <v>488</v>
      </c>
    </row>
    <row r="132" spans="1:7" ht="108" hidden="1">
      <c r="A132" s="32" t="s">
        <v>302</v>
      </c>
      <c r="C132" s="60">
        <v>43060</v>
      </c>
      <c r="D132" s="32">
        <v>224</v>
      </c>
      <c r="E132" s="36">
        <v>1.35</v>
      </c>
      <c r="F132" s="34" t="s">
        <v>230</v>
      </c>
      <c r="G132" s="34" t="s">
        <v>489</v>
      </c>
    </row>
    <row r="133" spans="1:7" ht="90" hidden="1">
      <c r="A133" s="32" t="s">
        <v>302</v>
      </c>
      <c r="C133" s="60">
        <v>43060</v>
      </c>
      <c r="D133" s="32">
        <v>225</v>
      </c>
      <c r="E133" s="36">
        <v>181.07</v>
      </c>
      <c r="F133" s="34" t="s">
        <v>230</v>
      </c>
      <c r="G133" s="34" t="s">
        <v>490</v>
      </c>
    </row>
    <row r="134" spans="1:7" ht="90" hidden="1">
      <c r="A134" s="32" t="s">
        <v>309</v>
      </c>
      <c r="C134" s="60">
        <v>43060</v>
      </c>
      <c r="D134" s="32">
        <v>55</v>
      </c>
      <c r="E134" s="36">
        <v>451.86</v>
      </c>
      <c r="F134" s="34" t="s">
        <v>268</v>
      </c>
      <c r="G134" s="34" t="s">
        <v>491</v>
      </c>
    </row>
    <row r="135" spans="1:7" ht="90" hidden="1">
      <c r="A135" s="32" t="s">
        <v>304</v>
      </c>
      <c r="C135" s="60">
        <v>43060</v>
      </c>
      <c r="D135" s="32">
        <v>56</v>
      </c>
      <c r="E135" s="36">
        <v>208.31</v>
      </c>
      <c r="F135" s="34" t="s">
        <v>268</v>
      </c>
      <c r="G135" s="34" t="s">
        <v>492</v>
      </c>
    </row>
    <row r="136" spans="1:7" ht="108" hidden="1">
      <c r="A136" s="32" t="s">
        <v>304</v>
      </c>
      <c r="C136" s="60">
        <v>43060</v>
      </c>
      <c r="D136" s="32">
        <v>57</v>
      </c>
      <c r="E136" s="36">
        <v>0.4</v>
      </c>
      <c r="F136" s="34" t="s">
        <v>268</v>
      </c>
      <c r="G136" s="34" t="s">
        <v>493</v>
      </c>
    </row>
    <row r="137" spans="1:7" ht="90" hidden="1">
      <c r="A137" s="32" t="s">
        <v>304</v>
      </c>
      <c r="C137" s="60">
        <v>43060</v>
      </c>
      <c r="D137" s="32">
        <v>58</v>
      </c>
      <c r="E137" s="36">
        <v>28.17</v>
      </c>
      <c r="F137" s="34" t="s">
        <v>268</v>
      </c>
      <c r="G137" s="34" t="s">
        <v>494</v>
      </c>
    </row>
    <row r="138" spans="1:7" ht="108" hidden="1">
      <c r="A138" s="32" t="s">
        <v>235</v>
      </c>
      <c r="B138" s="32">
        <v>223</v>
      </c>
      <c r="C138" s="60">
        <v>43061</v>
      </c>
      <c r="D138" s="32">
        <v>59</v>
      </c>
      <c r="E138" s="36">
        <v>1384.05</v>
      </c>
      <c r="F138" s="34" t="s">
        <v>236</v>
      </c>
      <c r="G138" s="34" t="s">
        <v>495</v>
      </c>
    </row>
    <row r="139" spans="1:7" ht="108" hidden="1">
      <c r="A139" s="32" t="s">
        <v>235</v>
      </c>
      <c r="B139" s="32">
        <v>225</v>
      </c>
      <c r="C139" s="60">
        <v>43061</v>
      </c>
      <c r="D139" s="32">
        <v>60</v>
      </c>
      <c r="E139" s="36">
        <v>3555.64</v>
      </c>
      <c r="F139" s="34" t="s">
        <v>222</v>
      </c>
      <c r="G139" s="34" t="s">
        <v>496</v>
      </c>
    </row>
    <row r="140" spans="1:7" ht="108">
      <c r="A140" s="32" t="s">
        <v>293</v>
      </c>
      <c r="B140" s="32">
        <v>221</v>
      </c>
      <c r="C140" s="60">
        <v>43061</v>
      </c>
      <c r="D140" s="32">
        <v>226</v>
      </c>
      <c r="E140" s="36">
        <v>1168.2</v>
      </c>
      <c r="F140" s="112" t="s">
        <v>292</v>
      </c>
      <c r="G140" s="34" t="s">
        <v>497</v>
      </c>
    </row>
    <row r="141" spans="1:7" ht="123.75" customHeight="1">
      <c r="A141" s="32" t="s">
        <v>293</v>
      </c>
      <c r="B141" s="32">
        <v>221</v>
      </c>
      <c r="C141" s="60">
        <v>43061</v>
      </c>
      <c r="D141" s="32">
        <v>227</v>
      </c>
      <c r="E141" s="36">
        <v>117.41</v>
      </c>
      <c r="F141" s="112" t="s">
        <v>292</v>
      </c>
      <c r="G141" s="34" t="s">
        <v>498</v>
      </c>
    </row>
    <row r="142" spans="1:7" ht="104.25" customHeight="1">
      <c r="A142" s="32" t="s">
        <v>293</v>
      </c>
      <c r="B142" s="32">
        <v>221</v>
      </c>
      <c r="C142" s="60">
        <v>43061</v>
      </c>
      <c r="D142" s="32">
        <v>230</v>
      </c>
      <c r="E142" s="36">
        <v>1628.35</v>
      </c>
      <c r="F142" s="112" t="s">
        <v>292</v>
      </c>
      <c r="G142" s="34" t="s">
        <v>499</v>
      </c>
    </row>
    <row r="143" spans="1:7" ht="69.75" customHeight="1">
      <c r="A143" s="32" t="s">
        <v>293</v>
      </c>
      <c r="B143" s="32">
        <v>225</v>
      </c>
      <c r="C143" s="60">
        <v>43062</v>
      </c>
      <c r="D143" s="32">
        <v>231</v>
      </c>
      <c r="E143" s="36">
        <v>910</v>
      </c>
      <c r="F143" s="34" t="s">
        <v>317</v>
      </c>
      <c r="G143" s="34" t="s">
        <v>500</v>
      </c>
    </row>
    <row r="154" spans="5:5">
      <c r="E154" s="36">
        <f>47260+6000+280</f>
        <v>53540</v>
      </c>
    </row>
    <row r="155" spans="5:5">
      <c r="E155" s="36">
        <f>4597.43+2664.36+1306.8+1306.8</f>
        <v>9875.39</v>
      </c>
    </row>
    <row r="156" spans="5:5">
      <c r="E156" s="36">
        <f>40095.96+E155</f>
        <v>49971.35</v>
      </c>
    </row>
  </sheetData>
  <autoFilter ref="A1:K143">
    <filterColumn colId="5">
      <filters>
        <filter val="ИП Овчинников Сергей Александрович"/>
        <filter val="ИП Тарасов Кирилл Иванович"/>
        <filter val="ПАО &quot;Ростелеком&quot; (ц)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2013</vt:lpstr>
      <vt:lpstr>КБК Доходы</vt:lpstr>
      <vt:lpstr>СВЕДЕНИЯ</vt:lpstr>
      <vt:lpstr>субсидия</vt:lpstr>
      <vt:lpstr>П1490_2020</vt:lpstr>
      <vt:lpstr>дотация на поддержку</vt:lpstr>
      <vt:lpstr>Лист2</vt:lpstr>
      <vt:lpstr>Дотации</vt:lpstr>
      <vt:lpstr>ПП</vt:lpstr>
      <vt:lpstr>Лист8</vt:lpstr>
      <vt:lpstr>Лист1</vt:lpstr>
      <vt:lpstr>Лист3</vt:lpstr>
      <vt:lpstr>Лист4</vt:lpstr>
      <vt:lpstr>Лист6</vt:lpstr>
      <vt:lpstr>Лист7</vt:lpstr>
      <vt:lpstr>кап ремонт ДК 2019</vt:lpstr>
      <vt:lpstr>реестр закупок 2018</vt:lpstr>
      <vt:lpstr>Реестр закупок 2019</vt:lpstr>
      <vt:lpstr>реестр закупое 2020</vt:lpstr>
      <vt:lpstr>Лист9</vt:lpstr>
      <vt:lpstr>Лист10</vt:lpstr>
      <vt:lpstr>Лист11</vt:lpstr>
      <vt:lpstr>Лист8!Область_печати</vt:lpstr>
    </vt:vector>
  </TitlesOfParts>
  <Company>1111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Света</cp:lastModifiedBy>
  <cp:lastPrinted>2020-05-04T15:54:00Z</cp:lastPrinted>
  <dcterms:created xsi:type="dcterms:W3CDTF">2013-02-07T07:00:15Z</dcterms:created>
  <dcterms:modified xsi:type="dcterms:W3CDTF">2022-01-12T11:59:47Z</dcterms:modified>
</cp:coreProperties>
</file>